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1" sheetId="1" r:id="rId1"/>
    <sheet name="2" sheetId="2" r:id="rId2"/>
    <sheet name="3" sheetId="3" r:id="rId3"/>
    <sheet name="4" sheetId="4" r:id="rId4"/>
    <sheet name="5" sheetId="5" r:id="rId5"/>
    <sheet name="6" sheetId="7" r:id="rId6"/>
    <sheet name="7" sheetId="8" r:id="rId7"/>
    <sheet name="8" sheetId="9" r:id="rId8"/>
    <sheet name="9" sheetId="10" r:id="rId9"/>
    <sheet name="10" sheetId="11" r:id="rId10"/>
    <sheet name="11" sheetId="12" r:id="rId11"/>
    <sheet name="12" sheetId="13" r:id="rId12"/>
    <sheet name="13" sheetId="14" r:id="rId13"/>
    <sheet name="14" sheetId="15" r:id="rId14"/>
    <sheet name="15" sheetId="16" r:id="rId15"/>
    <sheet name="16" sheetId="17" r:id="rId16"/>
  </sheets>
  <calcPr calcId="152511"/>
</workbook>
</file>

<file path=xl/calcChain.xml><?xml version="1.0" encoding="utf-8"?>
<calcChain xmlns="http://schemas.openxmlformats.org/spreadsheetml/2006/main">
  <c r="E7" i="17" l="1"/>
  <c r="B6" i="16" l="1"/>
  <c r="B5" i="16" s="1"/>
  <c r="D5" i="16"/>
  <c r="C5" i="16"/>
  <c r="F10" i="15"/>
  <c r="G10" i="15" s="1"/>
  <c r="I10" i="15" s="1"/>
  <c r="J10" i="15" s="1"/>
  <c r="F9" i="15"/>
  <c r="G9" i="15" s="1"/>
  <c r="I9" i="15" s="1"/>
  <c r="J9" i="15" s="1"/>
  <c r="F8" i="15"/>
  <c r="G8" i="15" s="1"/>
  <c r="H7" i="15"/>
  <c r="F7" i="15"/>
  <c r="E7" i="15"/>
  <c r="D7" i="15"/>
  <c r="C7" i="15"/>
  <c r="B7" i="15"/>
  <c r="I6" i="14"/>
  <c r="G6" i="14"/>
  <c r="E6" i="14"/>
  <c r="G6" i="12"/>
  <c r="E6" i="12"/>
  <c r="F8" i="11"/>
  <c r="F7" i="11" s="1"/>
  <c r="D8" i="11"/>
  <c r="D7" i="11" s="1"/>
  <c r="E7" i="11"/>
  <c r="C7" i="11"/>
  <c r="G7" i="15" l="1"/>
  <c r="I8" i="15"/>
  <c r="B11" i="8"/>
  <c r="B10" i="8"/>
  <c r="B9" i="8"/>
  <c r="B8" i="8"/>
  <c r="B7" i="8"/>
  <c r="B6" i="8"/>
  <c r="F5" i="8"/>
  <c r="E5" i="8"/>
  <c r="D5" i="8"/>
  <c r="C5" i="8"/>
  <c r="B5" i="8" l="1"/>
  <c r="J8" i="15"/>
  <c r="J7" i="15" s="1"/>
  <c r="I7" i="15"/>
  <c r="I9" i="7"/>
  <c r="I7" i="7" s="1"/>
  <c r="G9" i="7"/>
  <c r="P7" i="7"/>
  <c r="O7" i="7"/>
  <c r="N7" i="7"/>
  <c r="M7" i="7"/>
  <c r="L7" i="7"/>
  <c r="K7" i="7"/>
  <c r="J7" i="7"/>
  <c r="H7" i="7"/>
  <c r="G7" i="7"/>
  <c r="F7" i="7"/>
  <c r="E7" i="7"/>
  <c r="D7" i="7"/>
  <c r="C7" i="7"/>
  <c r="B7" i="7"/>
  <c r="K8" i="5"/>
  <c r="I8" i="5"/>
  <c r="G8" i="5"/>
  <c r="E8" i="5"/>
  <c r="C8" i="5"/>
  <c r="K7" i="5"/>
  <c r="I7" i="5"/>
  <c r="G7" i="5"/>
  <c r="G6" i="5" s="1"/>
  <c r="E7" i="5"/>
  <c r="C7" i="5"/>
  <c r="J6" i="5"/>
  <c r="H6" i="5"/>
  <c r="F6" i="5"/>
  <c r="D6" i="5"/>
  <c r="B6" i="5"/>
  <c r="P9" i="4"/>
  <c r="P7" i="4" s="1"/>
  <c r="N9" i="4"/>
  <c r="K9" i="4"/>
  <c r="I9" i="4"/>
  <c r="I7" i="4" s="1"/>
  <c r="G9" i="4"/>
  <c r="G7" i="4" s="1"/>
  <c r="E9" i="4"/>
  <c r="AC7" i="4"/>
  <c r="AB7" i="4"/>
  <c r="AA7" i="4"/>
  <c r="Z7" i="4"/>
  <c r="Y7" i="4"/>
  <c r="X7" i="4"/>
  <c r="W7" i="4"/>
  <c r="V7" i="4"/>
  <c r="U7" i="4"/>
  <c r="T7" i="4"/>
  <c r="S7" i="4"/>
  <c r="R7" i="4"/>
  <c r="Q7" i="4"/>
  <c r="O7" i="4"/>
  <c r="N7" i="4"/>
  <c r="M7" i="4"/>
  <c r="L7" i="4"/>
  <c r="K7" i="4"/>
  <c r="J7" i="4"/>
  <c r="H7" i="4"/>
  <c r="F7" i="4"/>
  <c r="E7" i="4"/>
  <c r="D7" i="4"/>
  <c r="C7" i="4"/>
  <c r="B7" i="4"/>
  <c r="B11" i="3"/>
  <c r="H11" i="3" s="1"/>
  <c r="H10" i="3"/>
  <c r="B10" i="3"/>
  <c r="B9" i="3"/>
  <c r="H9" i="3" s="1"/>
  <c r="H8" i="3"/>
  <c r="B8" i="3"/>
  <c r="B7" i="3"/>
  <c r="H7" i="3" s="1"/>
  <c r="H6" i="3"/>
  <c r="B6" i="3"/>
  <c r="G5" i="3"/>
  <c r="F5" i="3"/>
  <c r="E5" i="3"/>
  <c r="D5" i="3"/>
  <c r="C5" i="3"/>
  <c r="B5" i="3"/>
  <c r="I6" i="2"/>
  <c r="G6" i="2"/>
  <c r="E6" i="2"/>
  <c r="C6" i="2"/>
  <c r="B18" i="1"/>
  <c r="R18" i="1" s="1"/>
  <c r="S18" i="1" s="1"/>
  <c r="B17" i="1"/>
  <c r="R17" i="1" s="1"/>
  <c r="S17" i="1" s="1"/>
  <c r="B16" i="1"/>
  <c r="R16" i="1" s="1"/>
  <c r="S16" i="1" s="1"/>
  <c r="B15" i="1"/>
  <c r="R15" i="1" s="1"/>
  <c r="S15" i="1" s="1"/>
  <c r="R14" i="1"/>
  <c r="S14" i="1" s="1"/>
  <c r="B14" i="1"/>
  <c r="B13" i="1"/>
  <c r="R13" i="1" s="1"/>
  <c r="S13" i="1" s="1"/>
  <c r="B12" i="1"/>
  <c r="R12" i="1" s="1"/>
  <c r="S12" i="1" s="1"/>
  <c r="B11" i="1"/>
  <c r="R11" i="1" s="1"/>
  <c r="S11" i="1" s="1"/>
  <c r="R10" i="1"/>
  <c r="S10" i="1" s="1"/>
  <c r="B10" i="1"/>
  <c r="B9" i="1"/>
  <c r="R9" i="1" s="1"/>
  <c r="S9" i="1" s="1"/>
  <c r="B8" i="1"/>
  <c r="R8" i="1" s="1"/>
  <c r="S8" i="1" s="1"/>
  <c r="B7" i="1"/>
  <c r="R7" i="1" s="1"/>
  <c r="S7" i="1" s="1"/>
  <c r="R6" i="1"/>
  <c r="S6" i="1" s="1"/>
  <c r="B6" i="1"/>
  <c r="I6" i="5" l="1"/>
  <c r="E6" i="5"/>
  <c r="C6" i="5"/>
  <c r="K6" i="5"/>
  <c r="H5" i="3"/>
</calcChain>
</file>

<file path=xl/comments1.xml><?xml version="1.0" encoding="utf-8"?>
<comments xmlns="http://schemas.openxmlformats.org/spreadsheetml/2006/main">
  <authors>
    <author>作者</author>
  </authors>
  <commentList>
    <comment ref="E9" authorId="0" shapeId="0">
      <text>
        <r>
          <rPr>
            <b/>
            <sz val="9"/>
            <rFont val="宋体"/>
            <family val="3"/>
            <charset val="134"/>
          </rPr>
          <t>作者:</t>
        </r>
        <r>
          <rPr>
            <sz val="9"/>
            <rFont val="宋体"/>
            <family val="3"/>
            <charset val="134"/>
          </rPr>
          <t xml:space="preserve">
含预防控制重大疾病53127万元，食品安全保障项目1870万元，孕前优生检查4162.37万元</t>
        </r>
      </text>
    </comment>
  </commentList>
</comments>
</file>

<file path=xl/sharedStrings.xml><?xml version="1.0" encoding="utf-8"?>
<sst xmlns="http://schemas.openxmlformats.org/spreadsheetml/2006/main" count="372" uniqueCount="296">
  <si>
    <t>附件1</t>
  </si>
  <si>
    <t>项目单位</t>
  </si>
  <si>
    <t>2018年中央补助经费</t>
  </si>
  <si>
    <t>本次应下达补助资金</t>
  </si>
  <si>
    <t>本次实际下达补助资金</t>
  </si>
  <si>
    <t>合计</t>
  </si>
  <si>
    <t>扩大国家免疫规划项目</t>
  </si>
  <si>
    <t>艾滋病防治项目</t>
  </si>
  <si>
    <t>结核病防治项目</t>
  </si>
  <si>
    <t>重性精神疾病管理治疗项目</t>
  </si>
  <si>
    <t>慢性病防控项目</t>
  </si>
  <si>
    <t>其他重点传染病项目</t>
  </si>
  <si>
    <t>地方病防治</t>
  </si>
  <si>
    <t>疟疾防治项目</t>
  </si>
  <si>
    <t>水和环境卫生项目</t>
  </si>
  <si>
    <t>职业病防治项目</t>
  </si>
  <si>
    <t>妇幼健康行动计划项目</t>
  </si>
  <si>
    <t>卫生监督管理项目</t>
  </si>
  <si>
    <t>免费孕前优生健康检查项目</t>
  </si>
  <si>
    <t>计划生育事业费</t>
  </si>
  <si>
    <t>汕尾市</t>
  </si>
  <si>
    <t>陆河县</t>
    <phoneticPr fontId="4" type="noConversion"/>
  </si>
  <si>
    <t>金额单位：万元</t>
    <phoneticPr fontId="4" type="noConversion"/>
  </si>
  <si>
    <t>市卫生计生局</t>
    <phoneticPr fontId="4" type="noConversion"/>
  </si>
  <si>
    <t>市疾控中心</t>
    <phoneticPr fontId="4" type="noConversion"/>
  </si>
  <si>
    <t>市人民医院</t>
    <phoneticPr fontId="4" type="noConversion"/>
  </si>
  <si>
    <t>市慢病站</t>
    <phoneticPr fontId="4" type="noConversion"/>
  </si>
  <si>
    <t>市中心血站</t>
    <phoneticPr fontId="4" type="noConversion"/>
  </si>
  <si>
    <t>市卫生监督所</t>
    <phoneticPr fontId="4" type="noConversion"/>
  </si>
  <si>
    <t>城区</t>
    <phoneticPr fontId="4" type="noConversion"/>
  </si>
  <si>
    <t>海丰县</t>
    <phoneticPr fontId="4" type="noConversion"/>
  </si>
  <si>
    <t>陆丰市</t>
    <phoneticPr fontId="4" type="noConversion"/>
  </si>
  <si>
    <t>红海湾</t>
    <phoneticPr fontId="4" type="noConversion"/>
  </si>
  <si>
    <t>华侨</t>
    <phoneticPr fontId="4" type="noConversion"/>
  </si>
  <si>
    <t>2018年第二批中央财政补助重大公共卫生服务项目资金分配表</t>
    <phoneticPr fontId="4" type="noConversion"/>
  </si>
  <si>
    <t>之前已下达资金（粤财社〔2017〕312号）</t>
    <phoneticPr fontId="2" type="noConversion"/>
  </si>
  <si>
    <t xml:space="preserve">    备注：艾滋病防治中预防艾滋病梅毒乙肝母婴传播项目资金100万元下达至市卫计局，待年终结算明确后由市卫计局委托相关部门进行试剂采购及需方补助。</t>
    <phoneticPr fontId="4" type="noConversion"/>
  </si>
  <si>
    <t>单位：万元</t>
  </si>
  <si>
    <t>脊灰监测</t>
  </si>
  <si>
    <t>麻疹监测</t>
  </si>
  <si>
    <t>疫苗可预防细菌性疾病和乙脑监测</t>
  </si>
  <si>
    <t>接种率监测</t>
  </si>
  <si>
    <t>免疫规划相关评价和培训</t>
  </si>
  <si>
    <t>共应下拨资金</t>
  </si>
  <si>
    <t>本次下达资金（万元）</t>
  </si>
  <si>
    <t>任务数（人）</t>
  </si>
  <si>
    <t>补助金额</t>
  </si>
  <si>
    <t>接种单位数（个）</t>
  </si>
  <si>
    <t>单位数（个）</t>
  </si>
  <si>
    <t>备注：</t>
  </si>
  <si>
    <t xml:space="preserve">1.由于市城区、红海湾开发区没有疾控中心，该项目工作由市疾控中心承担，经费拨给市疾控中心。
2.本疫苗和注射器预算金额加上2018年省级一类疫苗补助经费全部疫苗完成招标后预计可使用到2019年6月底。
3.根据《全国急性弛缓性麻痹（AFP）病例监测方案》（卫办疾控[2006]93号）、《全国流行性脑膜炎监测方案》（卫办疾控[2006]93号）、《全国流行性乙型脑炎监测方案》（卫办疾控[2006]93号）和根据《关于进一步加强麻疹监测工作的通知》（国卫办疾控函〔2013〕484号）制定的《全国麻疹监测方案》（中疾控疫发〔2014〕36 号)等文件要求，市、县级疾控中心主要负责免疫规划疫苗可预防疾病的监测采样、实验室血清学检测等工作。
4.免疫监测补助非珠三角地区，脊灰监测补助每例2000元、麻疹监测补助每例500元、疫苗可预防细菌性疾病和乙脑监测补助每例300元，主要用于监测样本的采样费用、血清学检测试剂采购及检测等费用；接种率监测补助标准非珠三角地区每个接种单位接种800元，包括各种疫苗每个月的监测评价等费用；免疫规划相关评价和培训补助标准按非珠三角地区每个市20万元，包括对每个接种单位和监测医院的相关人员疫苗可预防传染病监测、AEFI补偿保险实施方案、AEFI调查指引、疫苗使用管理、接种率评估监测等项目开展培训、评价和指导等。
</t>
  </si>
  <si>
    <t>附件2</t>
    <phoneticPr fontId="2" type="noConversion"/>
  </si>
  <si>
    <t>已下达资金</t>
    <phoneticPr fontId="2" type="noConversion"/>
  </si>
  <si>
    <t>单位</t>
  </si>
  <si>
    <t>合计</t>
    <phoneticPr fontId="4" type="noConversion"/>
  </si>
  <si>
    <t xml:space="preserve">监测检测随访干预  </t>
  </si>
  <si>
    <t>抗病毒治疗</t>
  </si>
  <si>
    <t>血液安全</t>
  </si>
  <si>
    <t>母婴阻断</t>
  </si>
  <si>
    <t>汕尾合计</t>
    <phoneticPr fontId="4" type="noConversion"/>
  </si>
  <si>
    <t>汕尾市卫生计生局</t>
  </si>
  <si>
    <t>汕尾市疾控中心</t>
  </si>
  <si>
    <t>汕尾市人民医院</t>
  </si>
  <si>
    <t>汕尾市慢病站</t>
  </si>
  <si>
    <t>汕尾市中心血站</t>
  </si>
  <si>
    <t>城区慢病站</t>
  </si>
  <si>
    <t>备注：其中，艾滋病防治中预防艾滋病梅毒乙肝母婴传播项目资金27.7万元待年终结算明确后委托相关部门进行试剂采购及需方补助。</t>
  </si>
  <si>
    <t>附件3</t>
    <phoneticPr fontId="2" type="noConversion"/>
  </si>
  <si>
    <t>已下达资金</t>
    <phoneticPr fontId="2" type="noConversion"/>
  </si>
  <si>
    <t>本次下达资金</t>
    <phoneticPr fontId="2" type="noConversion"/>
  </si>
  <si>
    <t>地区</t>
  </si>
  <si>
    <t>发现治疗活动性患者任务数</t>
  </si>
  <si>
    <t>可疑患者检查</t>
  </si>
  <si>
    <t>患者治疗及随访管理</t>
  </si>
  <si>
    <t>密切接触者检查</t>
  </si>
  <si>
    <t>耐药监测和耐药可疑者筛查</t>
  </si>
  <si>
    <t>菌株运输</t>
  </si>
  <si>
    <t>结核病疫情应急处置</t>
  </si>
  <si>
    <t>网络专报监测</t>
  </si>
  <si>
    <t>诊疗管理质控</t>
  </si>
  <si>
    <t>实验室质控</t>
  </si>
  <si>
    <t>初治涂阳病人数</t>
  </si>
  <si>
    <t>复治涂阳病人数</t>
  </si>
  <si>
    <t>初治涂阴病人数</t>
  </si>
  <si>
    <t>合计病人总数</t>
  </si>
  <si>
    <t>任务数</t>
  </si>
  <si>
    <t>补助费用（每例可疑者补助32元）</t>
  </si>
  <si>
    <t>任务数（含司法系统患者数）</t>
  </si>
  <si>
    <t>治疗期间3次随访查痰(10元/次)及治疗末1次胸片检查(15元/次)</t>
  </si>
  <si>
    <t>补助费用（交通补助5元/人，检查补助15元/人）</t>
  </si>
  <si>
    <t>耐药监测任务数（哨点数）</t>
  </si>
  <si>
    <t>耐药可疑者筛查</t>
  </si>
  <si>
    <t>任务数
（单位数）</t>
  </si>
  <si>
    <t>补助费用（2万元/地市，1万元/耐药监测和耐药防治县区、0.5万元/其他县区）</t>
  </si>
  <si>
    <t>任务数（单位数）</t>
  </si>
  <si>
    <t>补助费用（1万元/市，0.5万元/县）</t>
  </si>
  <si>
    <t>补助费用</t>
  </si>
  <si>
    <t>补助费用（1万元/市,0.5万元/县）</t>
  </si>
  <si>
    <t>补助
费用</t>
  </si>
  <si>
    <t>培养例数</t>
  </si>
  <si>
    <t>培养工作经费（105元/例）</t>
  </si>
  <si>
    <t>药敏
例数</t>
  </si>
  <si>
    <t>药敏工作经费（210元/例）</t>
  </si>
  <si>
    <t>备注：
1、国家要求对涂阳肺结核患者开展耐药筛查，其中培养由负责县区级诊疗工作的单位承担、药敏一般由地市级结防机构承担，任务和经费下拨给承担相应工作的单位，但汕尾市由城区慢病站负责药敏工作。
2、菌株运输：用于痰标本或菌株由县区运送至地市或地市运送至省。地市级补助费用2万元/地市，其中汕尾市的地市级工作由城区慢病站承担；鉴于耐药监测哨点和耐多药结核病防治工作地区与其他地区在菌株运输方面的工作要求有所不同，耐药监测哨点和耐多药结核病防治工作地区的县区补助1万元，其他县区补助0.5万元。
3、网络专报监测：汕尾市结核病防治机构不负责患者诊治工作，按0.5万元费用补助；其他单位原则上按1万元费用补助。
4、诊疗管理质控工作补助：每市补助1万元、每县补助5000元。根据要求，市每年对县（市、区）督导4次，县（市、区）每年对所辖乡镇督导6次。
5、实验室质控：为确保我市的工作质量，要求各级结防机构的实验室都要开展质量控制。对经济欠发达地区每市补助1万元、每县补助0.5万元。</t>
  </si>
  <si>
    <t>附件4</t>
    <phoneticPr fontId="4" type="noConversion"/>
  </si>
  <si>
    <t>合计</t>
    <phoneticPr fontId="4" type="noConversion"/>
  </si>
  <si>
    <t>本次下达资金</t>
    <phoneticPr fontId="2" type="noConversion"/>
  </si>
  <si>
    <t>金额：万元</t>
    <phoneticPr fontId="2" type="noConversion"/>
  </si>
  <si>
    <t>附件5</t>
    <phoneticPr fontId="4" type="noConversion"/>
  </si>
  <si>
    <t>病例筛查与诊断（60元/例）　</t>
  </si>
  <si>
    <t>应急处置和高风险患者管理指导（500元/例）</t>
  </si>
  <si>
    <t>登记病人家属护理教育（40元/例）</t>
  </si>
  <si>
    <t xml:space="preserve">项目管理技术指导 </t>
  </si>
  <si>
    <t>项目质控</t>
  </si>
  <si>
    <t>任务数（例）</t>
  </si>
  <si>
    <t>金额</t>
  </si>
  <si>
    <t>备注：1.项目管理技术指导，重点指导6类人员，包括项目管理人员、个案管理人员、医师、数据管理人员、民警、居委会人员等。每个地市培训县区6类人员40人，每人每天250元，共1天。
      2.项目质控，含项目质控、数据处理及评估表格印刷，平均每例患者40元，项目质控中包含补助省精神卫生中心质控项目管理人员经费。</t>
  </si>
  <si>
    <t>已下达资金</t>
    <phoneticPr fontId="2" type="noConversion"/>
  </si>
  <si>
    <t>汕尾市慢性病防治站</t>
    <phoneticPr fontId="2" type="noConversion"/>
  </si>
  <si>
    <t>汕尾市城区慢性病防治站</t>
    <phoneticPr fontId="2" type="noConversion"/>
  </si>
  <si>
    <t>汕尾小计</t>
    <phoneticPr fontId="2" type="noConversion"/>
  </si>
  <si>
    <t>附件6</t>
    <phoneticPr fontId="4" type="noConversion"/>
  </si>
  <si>
    <t>慢性病防控能力建设</t>
  </si>
  <si>
    <t>慢性病和健康危害因素监测评估与干预</t>
  </si>
  <si>
    <t>慢病综合防控示范区建设（个）</t>
  </si>
  <si>
    <t>建设健康社区、单位、食堂（套，每套含3个）</t>
  </si>
  <si>
    <t>肿瘤随访登记（例）</t>
  </si>
  <si>
    <t>死亡登记人数（例）　</t>
  </si>
  <si>
    <t>居民心脑血管事件报告人数（例）</t>
  </si>
  <si>
    <t xml:space="preserve"> 成人慢病与营养监测（例）</t>
  </si>
  <si>
    <t>汕尾合计</t>
    <phoneticPr fontId="4" type="noConversion"/>
  </si>
  <si>
    <t>汕尾市卫计局</t>
  </si>
  <si>
    <t>－</t>
  </si>
  <si>
    <t>汕尾市疾控中心</t>
    <phoneticPr fontId="4" type="noConversion"/>
  </si>
  <si>
    <t>备注：慢性病防控能力建设资金7.9万元暂下拨在市卫生计生局，待明确承办单位后再行分配。</t>
  </si>
  <si>
    <t>已下达资金</t>
    <phoneticPr fontId="2" type="noConversion"/>
  </si>
  <si>
    <t>附件7</t>
    <phoneticPr fontId="4" type="noConversion"/>
  </si>
  <si>
    <t>鼠疫</t>
  </si>
  <si>
    <t>流感</t>
  </si>
  <si>
    <t>人禽流感、SARS</t>
  </si>
  <si>
    <t>麻风病</t>
  </si>
  <si>
    <t>海丰县疾控中心</t>
  </si>
  <si>
    <t>海丰彭湃纪念医院</t>
  </si>
  <si>
    <t>附件8</t>
    <phoneticPr fontId="4" type="noConversion"/>
  </si>
  <si>
    <t>碘缺乏病监测（任务数：个）</t>
  </si>
  <si>
    <t xml:space="preserve">汕尾市疾病预防控制中心 </t>
  </si>
  <si>
    <t>附件9</t>
    <phoneticPr fontId="4" type="noConversion"/>
  </si>
  <si>
    <t>发热病人血检（份）</t>
  </si>
  <si>
    <t>汕尾市疾病预防控制中心</t>
  </si>
  <si>
    <t>附件10</t>
    <phoneticPr fontId="4" type="noConversion"/>
  </si>
  <si>
    <t>饮用水水质卫生监测</t>
  </si>
  <si>
    <t>农村水</t>
  </si>
  <si>
    <t>城市水</t>
  </si>
  <si>
    <t>补助
金额</t>
  </si>
  <si>
    <t xml:space="preserve">备注：                                                                                                                                                               
饮用水水质卫生监测：监测经费原则上根据水样份数分配，农村水每份水样差额补助500元，城市水每份水样差额补助462元，用于补助水样采集调查、实验室分析、误餐费、差旅费等。省疾病预防控制中心补助技术培训班费用26.00万元（500元/人/天 *130人*2天*2次）。韶关市开展3宗饮水安全工程卫生学评价，茂名市开展1宗海水淡化工程卫生学调查,每宗差额补助10000元，用于现场调查、水样采集、检测、评价报告撰写、专家评审等。省职业病防治院拨付资金5.14万元，用于开展饮用水中放射性物质检测。汕头、韶关、梅州、惠州、江门、茂名、肇庆、清远、潮州、揭阳等10市本级可根据各区城市水监测任务分配情况，调配监测经费。
</t>
    <phoneticPr fontId="4" type="noConversion"/>
  </si>
  <si>
    <t>2018年中央补助水和环境卫生项目资金测算表</t>
  </si>
  <si>
    <t>附件11</t>
    <phoneticPr fontId="4" type="noConversion"/>
  </si>
  <si>
    <t>2018年中央补助职业病防治项目资金测算表</t>
  </si>
  <si>
    <t>职业性放射性疾病监测与医用辐射防护监测项目</t>
  </si>
  <si>
    <t>全省放射诊疗机构基本情况调查补助金额</t>
  </si>
  <si>
    <t>普通X射线诊断设备放射防护监测（台）</t>
  </si>
  <si>
    <t>放射诊疗场所放射防护监测（个）</t>
  </si>
  <si>
    <t>汕尾</t>
  </si>
  <si>
    <t>市卫生监督所</t>
    <phoneticPr fontId="4" type="noConversion"/>
  </si>
  <si>
    <t>市疾病预防控制中心</t>
    <phoneticPr fontId="4" type="noConversion"/>
  </si>
  <si>
    <t>备注：职业性放射性职业病监测与医用辐射防护监测项目（具体补助机构名单由各市自定）：
（1）补助14个经济欠发达地市各0.5万元，用于调查各辖区放射诊疗机构基本信息、监测医院信息。省卫生监督所收集汇总全省放射诊疗机构基本情况调查结果及医疗机构放射防护情况调查结果，并加强放射卫生监督能力建设。
（2）补助省职业病防治院10.9万元，用于开展能力培训、现场技术指导、数据清理、交换、分析、工具维护、技术指导、督导和信息管理等。
（3）个人剂量、放射诊疗设备及放射工作场所监测工作按照以下相关标准，给予省职业病防治院、14个经济欠发达地市差额补助：介入放射学科第二剂量计监测100元/人，普通X射线诊断设备放射防护监测600元/台，CT放射防护监测1200元/台，SPECT放射防护监测0.5万元/台，PET/CT放射防护监测0.6万元/台，医用电子加速器放射防护监测0.5万元/台，头部伽玛刀放射防护监测0.65万元/台，后装治疗机放射防护监测0.35万元/台，放射诊疗场所放射防护监测600元/个，放疗设备输出剂量核查750元/台，放射诊断患者剂量监测300元/例,眼睛体剂量监测100元/例。</t>
  </si>
  <si>
    <t>金额单位：万元</t>
    <phoneticPr fontId="2" type="noConversion"/>
  </si>
  <si>
    <t xml:space="preserve"> </t>
  </si>
  <si>
    <t>城区</t>
  </si>
  <si>
    <t>红海湾开发区</t>
  </si>
  <si>
    <t>华侨管理区</t>
  </si>
  <si>
    <t>金额单位：万元</t>
    <phoneticPr fontId="4" type="noConversion"/>
  </si>
  <si>
    <t>补助标准（元）</t>
    <phoneticPr fontId="4" type="noConversion"/>
  </si>
  <si>
    <r>
      <t>2018</t>
    </r>
    <r>
      <rPr>
        <b/>
        <sz val="14"/>
        <rFont val="宋体"/>
        <family val="3"/>
        <charset val="134"/>
      </rPr>
      <t>年计划补助人数（人）</t>
    </r>
    <phoneticPr fontId="4" type="noConversion"/>
  </si>
  <si>
    <t>2018年中央补助妇幼健康行动（增补叶酸项目）资金测算表</t>
  </si>
  <si>
    <r>
      <t>2018</t>
    </r>
    <r>
      <rPr>
        <b/>
        <sz val="14"/>
        <rFont val="宋体"/>
        <family val="3"/>
        <charset val="134"/>
      </rPr>
      <t>年财政补助经费</t>
    </r>
    <phoneticPr fontId="2" type="noConversion"/>
  </si>
  <si>
    <t>附件13</t>
    <phoneticPr fontId="4" type="noConversion"/>
  </si>
  <si>
    <t>2018年中央补助卫生监督管理项目资金测算表</t>
  </si>
  <si>
    <t>公共场所</t>
  </si>
  <si>
    <t>学校卫生</t>
  </si>
  <si>
    <t>生活饮用水</t>
  </si>
  <si>
    <t>补助金额（400元/个）</t>
  </si>
  <si>
    <t>补助金额（100元/个）</t>
  </si>
  <si>
    <t>汕尾市卫生监督所</t>
    <phoneticPr fontId="4" type="noConversion"/>
  </si>
  <si>
    <t>陆丰市卫生监督所</t>
    <phoneticPr fontId="4" type="noConversion"/>
  </si>
  <si>
    <t>海丰县卫生监督所</t>
    <phoneticPr fontId="4" type="noConversion"/>
  </si>
  <si>
    <t>陆河县卫生监督所</t>
    <phoneticPr fontId="4" type="noConversion"/>
  </si>
  <si>
    <t>备注：因省补助金额计算差异，1. 公共场所补助金额各增0.01万元、学校卫生补助金额各少0.01万元。陆丰市和陆河县卫生监督所饮用水卫生补助各增加0.01万元。</t>
    <phoneticPr fontId="4" type="noConversion"/>
  </si>
  <si>
    <t>补助金额（700元/个）</t>
  </si>
  <si>
    <t>单位：万元</t>
    <phoneticPr fontId="2" type="noConversion"/>
  </si>
  <si>
    <t>附件14</t>
    <phoneticPr fontId="4" type="noConversion"/>
  </si>
  <si>
    <t>2018年中央补助免费孕前优生健康检查项目资金测算表　　　　</t>
  </si>
  <si>
    <t>2016年结余（元）</t>
  </si>
  <si>
    <t>2017年中央财政下达资金（万元）</t>
  </si>
  <si>
    <t>2017年检查人数（人）</t>
  </si>
  <si>
    <t>2017年实际支出（元）</t>
  </si>
  <si>
    <t>2017年结余（元）</t>
  </si>
  <si>
    <t>2018年目标人群数（对）</t>
  </si>
  <si>
    <t>2018年中央财政应下达（元）</t>
  </si>
  <si>
    <t>调整后2018年中央财政应下达
（万元）</t>
  </si>
  <si>
    <t>男</t>
  </si>
  <si>
    <t>女</t>
  </si>
  <si>
    <t>栏次</t>
  </si>
  <si>
    <t>(1)</t>
  </si>
  <si>
    <t>(2)</t>
  </si>
  <si>
    <t>(3)</t>
  </si>
  <si>
    <t>(4)</t>
  </si>
  <si>
    <t>(5)</t>
  </si>
  <si>
    <t>(6)</t>
  </si>
  <si>
    <t>(7)</t>
  </si>
  <si>
    <t>(8)</t>
  </si>
  <si>
    <t>(9)</t>
  </si>
  <si>
    <t>计算公式</t>
  </si>
  <si>
    <t>=(3)×10+(4)×38</t>
  </si>
  <si>
    <t>=(1)+(2)×10000-(5)</t>
  </si>
  <si>
    <t>=(7)×48-(6)</t>
  </si>
  <si>
    <t>汕尾市小计</t>
  </si>
  <si>
    <t>红海湾开发区</t>
    <phoneticPr fontId="4" type="noConversion"/>
  </si>
  <si>
    <t>华侨管理区</t>
    <phoneticPr fontId="4" type="noConversion"/>
  </si>
  <si>
    <t>说明：</t>
  </si>
  <si>
    <t>1、中央财政补助标准为240元/对夫妇（50元/男，190元/女），根据《国家卫生计生委妇幼司关于报送国家免费孕前优生健康检查项目专项资金2015年决算和2016年预算的通知》（国卫妇幼出防便函〔2016〕9号），我省2017年中央财政结算和预算补助比例仍按此文执行，仍为20%。</t>
  </si>
  <si>
    <t>3、栏（3）、（4）数据来源于各地市上报的《2017年1-12月国家优生项目技术服务工作月统计报表》。</t>
  </si>
  <si>
    <t>4、栏（6）正数表示资金有结余，负数表示超支。</t>
  </si>
  <si>
    <t>5、栏（7）数据来源于各地市上报的《2018年孕前优生项目目标人群相关数据统计表》。</t>
  </si>
  <si>
    <t>6、根据国家要求，2015年起非建制区检查人数纳入所属行政区上并上报，一并申请中央补助。因此，20个非建制区纳入年度中央经费预决算。</t>
  </si>
  <si>
    <t xml:space="preserve">     合计
地区</t>
    <phoneticPr fontId="2" type="noConversion"/>
  </si>
  <si>
    <t>2、栏（1）数据来源于各地市上报的《2016年孕前优生项目专项资金决算表》，正数表示资金有节余，负数表示资金有缺口。</t>
    <phoneticPr fontId="2" type="noConversion"/>
  </si>
  <si>
    <t>附件15</t>
    <phoneticPr fontId="4" type="noConversion"/>
  </si>
  <si>
    <t>2018年中央补助计划生育事业费资金测算表</t>
  </si>
  <si>
    <t>补助单位</t>
  </si>
  <si>
    <t>“新家庭计划—家庭发展能力建设”项目点建设</t>
  </si>
  <si>
    <t>卫生总费用核算（功能法）工作经费</t>
  </si>
  <si>
    <t>汕尾市城区</t>
  </si>
  <si>
    <t>注:1.新家庭计划—家庭发展能力建设”项目点建设中惠州市惠东县多祝镇、东莞市东城街道为国家级试点，补助经费为7.5万元，其余的为省级试点，补助经费为5万元。
2.卫生总费用核算（功能法）工作经费用于县（市、区）监测机构开展卫生总费用核（机构法）业务工作培训、会议及现场工作调查费用等。</t>
    <phoneticPr fontId="4" type="noConversion"/>
  </si>
  <si>
    <t>汕尾市疾控中心</t>
    <phoneticPr fontId="2" type="noConversion"/>
  </si>
  <si>
    <t xml:space="preserve">  金额单位：万元</t>
    <phoneticPr fontId="4" type="noConversion"/>
  </si>
  <si>
    <t>城区慢病站</t>
    <phoneticPr fontId="2" type="noConversion"/>
  </si>
  <si>
    <t>金额单位：万元</t>
    <phoneticPr fontId="2" type="noConversion"/>
  </si>
  <si>
    <t xml:space="preserve">                                                                                                                                                                                              金额单位：万元</t>
    <phoneticPr fontId="2" type="noConversion"/>
  </si>
  <si>
    <t>2018年中央补助严重精神障碍管理治疗项目资金测算表</t>
    <phoneticPr fontId="2" type="noConversion"/>
  </si>
  <si>
    <t>2018年中央补助扩大国家免疫规划项目资金测算表</t>
    <phoneticPr fontId="2" type="noConversion"/>
  </si>
  <si>
    <t>2018年中央补助艾滋病防治项目资金测算表</t>
    <phoneticPr fontId="2" type="noConversion"/>
  </si>
  <si>
    <t>2018年中央补助结核病防治项目资金测算明细表</t>
    <phoneticPr fontId="2" type="noConversion"/>
  </si>
  <si>
    <t>2018年中央补助慢性非传染性疾病防控项目资金测算表</t>
    <phoneticPr fontId="2" type="noConversion"/>
  </si>
  <si>
    <t>2018年中央补助其他重点传染病项目资金测算表</t>
    <phoneticPr fontId="2" type="noConversion"/>
  </si>
  <si>
    <t xml:space="preserve">                                                                                                               单位：万元</t>
    <phoneticPr fontId="2" type="noConversion"/>
  </si>
  <si>
    <t>金额单位：万元</t>
    <phoneticPr fontId="2" type="noConversion"/>
  </si>
  <si>
    <t>2018年中央补助地方病项目资金测算表</t>
    <phoneticPr fontId="2" type="noConversion"/>
  </si>
  <si>
    <t>2018年中央补助疟疾等重点寄生虫病防治项目资金测算表</t>
    <phoneticPr fontId="2" type="noConversion"/>
  </si>
  <si>
    <t xml:space="preserve">汕尾市疾控中心 </t>
    <phoneticPr fontId="2" type="noConversion"/>
  </si>
  <si>
    <r>
      <t>监测</t>
    </r>
    <r>
      <rPr>
        <b/>
        <sz val="14"/>
        <rFont val="Times New Roman"/>
        <family val="1"/>
      </rPr>
      <t xml:space="preserve">
</t>
    </r>
    <r>
      <rPr>
        <b/>
        <sz val="14"/>
        <rFont val="宋体"/>
        <family val="3"/>
        <charset val="134"/>
      </rPr>
      <t>点数</t>
    </r>
  </si>
  <si>
    <r>
      <t>补助</t>
    </r>
    <r>
      <rPr>
        <b/>
        <sz val="14"/>
        <rFont val="Times New Roman"/>
        <family val="1"/>
      </rPr>
      <t xml:space="preserve">
</t>
    </r>
    <r>
      <rPr>
        <b/>
        <sz val="14"/>
        <rFont val="宋体"/>
        <family val="3"/>
        <charset val="134"/>
      </rPr>
      <t>金额</t>
    </r>
  </si>
  <si>
    <r>
      <t>附件</t>
    </r>
    <r>
      <rPr>
        <b/>
        <sz val="12"/>
        <rFont val="华文仿宋"/>
        <family val="3"/>
        <charset val="134"/>
      </rPr>
      <t>12</t>
    </r>
    <phoneticPr fontId="4" type="noConversion"/>
  </si>
  <si>
    <t>备注：补助标准24元/人，中央：省：市县财政按照1:4.5:4.5配套。</t>
  </si>
  <si>
    <t>中央对地方专项转移支付区域绩效目标表</t>
  </si>
  <si>
    <r>
      <rPr>
        <sz val="12"/>
        <rFont val="宋体"/>
        <family val="3"/>
        <charset val="134"/>
      </rPr>
      <t>（</t>
    </r>
    <r>
      <rPr>
        <sz val="12"/>
        <rFont val="Times New Roman"/>
        <family val="1"/>
      </rPr>
      <t>2018</t>
    </r>
    <r>
      <rPr>
        <sz val="12"/>
        <rFont val="宋体"/>
        <family val="3"/>
        <charset val="134"/>
      </rPr>
      <t>年度）</t>
    </r>
  </si>
  <si>
    <t>专项名称</t>
  </si>
  <si>
    <t>重大公共卫生服务补助资金</t>
  </si>
  <si>
    <t>中央主管部门</t>
  </si>
  <si>
    <t>国家卫生健康委</t>
  </si>
  <si>
    <t>省级财政部门</t>
  </si>
  <si>
    <t>广东省财政厅</t>
  </si>
  <si>
    <t>省级主管部门</t>
  </si>
  <si>
    <t>广东省卫生计生委</t>
  </si>
  <si>
    <t>资金情况（万元）</t>
  </si>
  <si>
    <t xml:space="preserve">  实施期金额：</t>
  </si>
  <si>
    <t xml:space="preserve">     其中：中央补助</t>
  </si>
  <si>
    <t xml:space="preserve">           省级资金</t>
  </si>
  <si>
    <t>年度总体目标</t>
  </si>
  <si>
    <t>目标1：继续为0～6岁适龄儿童常规接种。
目标2：减少艾滋病新发感染，降低艾滋病病死率，进一步减少肺结核感染、患病和死亡，继续维持血吸虫病消除状态，加强传染病疫情监测、流行病学调查和疫情分析研判，及时处置暴发疫情，逐步降低重点传染病的危害。做好重点职业病、放射卫生、饮用水水质、空气污染对人群健康影响等健康影响监测评价工作。</t>
  </si>
  <si>
    <t>绩
效
指
标</t>
  </si>
  <si>
    <t>一级指标</t>
  </si>
  <si>
    <t>二级指标</t>
  </si>
  <si>
    <t>三级指标</t>
  </si>
  <si>
    <t>指标值</t>
  </si>
  <si>
    <t>产
出
指
标</t>
  </si>
  <si>
    <t>数量指标</t>
  </si>
  <si>
    <t>艾滋病感染孕产妇所生儿童抗病毒药物应用比例</t>
  </si>
  <si>
    <t>≥70%</t>
  </si>
  <si>
    <t>国家免疫规划疫苗接种率</t>
  </si>
  <si>
    <t>≥95%</t>
  </si>
  <si>
    <t>耐多药可疑者筛查率</t>
  </si>
  <si>
    <t>≥80%</t>
  </si>
  <si>
    <t>人群血吸虫筛查率</t>
  </si>
  <si>
    <t>慢病项目完成率</t>
  </si>
  <si>
    <t>质量指标</t>
  </si>
  <si>
    <t>暗娼、男性同性性行为人群艾滋病检测比例</t>
  </si>
  <si>
    <t>在册严重精神障碍患者管理率</t>
  </si>
  <si>
    <t>效益指标</t>
  </si>
  <si>
    <t>可持续影响指标</t>
  </si>
  <si>
    <t>居民健康水平提高</t>
  </si>
  <si>
    <t>中长期</t>
  </si>
  <si>
    <t>公共卫生均等化水平提高</t>
  </si>
  <si>
    <t>社会效益指标</t>
  </si>
  <si>
    <t>降低重大公共卫生事件发生的风险</t>
  </si>
  <si>
    <t>附件16</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</si>
</sst>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 #,##0.00_ ;_ * \-#,##0.00_ ;_ * &quot;-&quot;??_ ;_ @_ "/>
    <numFmt numFmtId="176" formatCode="0_);[Red]\(0\)"/>
    <numFmt numFmtId="177" formatCode="0.00_);[Red]\(0.00\)"/>
    <numFmt numFmtId="178" formatCode="0.00_ "/>
    <numFmt numFmtId="179" formatCode="0.00;[Red]0.00"/>
    <numFmt numFmtId="180" formatCode="0_ "/>
    <numFmt numFmtId="181" formatCode="0.000_ "/>
    <numFmt numFmtId="182" formatCode="0.0"/>
    <numFmt numFmtId="183" formatCode="0.0_ "/>
    <numFmt numFmtId="184" formatCode="0_);\(0\)"/>
  </numFmts>
  <fonts count="69" x14ac:knownFonts="1">
    <font>
      <sz val="11"/>
      <color theme="1"/>
      <name val="宋体"/>
      <family val="2"/>
      <scheme val="minor"/>
    </font>
    <font>
      <sz val="11"/>
      <color theme="1"/>
      <name val="宋体"/>
      <family val="2"/>
      <scheme val="minor"/>
    </font>
    <font>
      <sz val="9"/>
      <name val="宋体"/>
      <family val="3"/>
      <charset val="134"/>
      <scheme val="minor"/>
    </font>
    <font>
      <b/>
      <sz val="12"/>
      <name val="宋体"/>
      <family val="3"/>
      <charset val="134"/>
    </font>
    <font>
      <sz val="9"/>
      <name val="宋体"/>
      <family val="3"/>
      <charset val="134"/>
    </font>
    <font>
      <sz val="12"/>
      <name val="宋体"/>
      <family val="3"/>
      <charset val="134"/>
    </font>
    <font>
      <b/>
      <sz val="12"/>
      <color theme="1"/>
      <name val="宋体"/>
      <family val="3"/>
      <charset val="134"/>
      <scheme val="minor"/>
    </font>
    <font>
      <b/>
      <sz val="16"/>
      <name val="宋体"/>
      <family val="3"/>
      <charset val="134"/>
    </font>
    <font>
      <b/>
      <sz val="16"/>
      <name val="宋体"/>
      <family val="3"/>
      <charset val="134"/>
      <scheme val="minor"/>
    </font>
    <font>
      <b/>
      <sz val="8"/>
      <name val="宋体"/>
      <family val="3"/>
      <charset val="134"/>
    </font>
    <font>
      <sz val="8"/>
      <color theme="1"/>
      <name val="宋体"/>
      <family val="3"/>
      <charset val="134"/>
      <scheme val="minor"/>
    </font>
    <font>
      <sz val="12"/>
      <color indexed="8"/>
      <name val="宋体"/>
      <family val="3"/>
      <charset val="134"/>
    </font>
    <font>
      <sz val="10"/>
      <color indexed="8"/>
      <name val="宋体"/>
      <family val="3"/>
      <charset val="134"/>
    </font>
    <font>
      <b/>
      <sz val="10"/>
      <color theme="1" tint="-0.499984740745262"/>
      <name val="宋体"/>
      <family val="3"/>
      <charset val="134"/>
    </font>
    <font>
      <sz val="10"/>
      <name val="宋体"/>
      <family val="3"/>
      <charset val="134"/>
    </font>
    <font>
      <sz val="11"/>
      <color indexed="8"/>
      <name val="宋体"/>
      <family val="3"/>
      <charset val="134"/>
    </font>
    <font>
      <b/>
      <sz val="16"/>
      <color indexed="8"/>
      <name val="宋体"/>
      <family val="3"/>
      <charset val="134"/>
    </font>
    <font>
      <b/>
      <sz val="10"/>
      <color indexed="63"/>
      <name val="宋体"/>
      <family val="3"/>
      <charset val="134"/>
    </font>
    <font>
      <b/>
      <sz val="11"/>
      <color indexed="63"/>
      <name val="宋体"/>
      <family val="3"/>
      <charset val="134"/>
    </font>
    <font>
      <b/>
      <sz val="12"/>
      <color indexed="63"/>
      <name val="宋体"/>
      <family val="3"/>
      <charset val="134"/>
    </font>
    <font>
      <sz val="12"/>
      <color theme="1"/>
      <name val="宋体"/>
      <family val="3"/>
      <charset val="134"/>
      <scheme val="minor"/>
    </font>
    <font>
      <sz val="10"/>
      <color indexed="63"/>
      <name val="宋体"/>
      <family val="3"/>
      <charset val="134"/>
    </font>
    <font>
      <sz val="12"/>
      <name val="Times New Roman"/>
      <family val="1"/>
    </font>
    <font>
      <b/>
      <sz val="14"/>
      <name val="宋体"/>
      <family val="3"/>
      <charset val="134"/>
    </font>
    <font>
      <sz val="14"/>
      <name val="宋体"/>
      <family val="3"/>
      <charset val="134"/>
    </font>
    <font>
      <sz val="8"/>
      <color indexed="8"/>
      <name val="宋体"/>
      <family val="3"/>
      <charset val="134"/>
    </font>
    <font>
      <sz val="14"/>
      <color theme="1"/>
      <name val="宋体"/>
      <family val="3"/>
      <charset val="134"/>
      <scheme val="minor"/>
    </font>
    <font>
      <b/>
      <sz val="14"/>
      <color indexed="8"/>
      <name val="宋体"/>
      <family val="3"/>
      <charset val="134"/>
    </font>
    <font>
      <b/>
      <sz val="8"/>
      <color indexed="8"/>
      <name val="宋体"/>
      <family val="3"/>
      <charset val="134"/>
    </font>
    <font>
      <b/>
      <sz val="11"/>
      <color indexed="8"/>
      <name val="宋体"/>
      <family val="3"/>
      <charset val="134"/>
    </font>
    <font>
      <b/>
      <sz val="12"/>
      <color indexed="8"/>
      <name val="宋体"/>
      <family val="3"/>
      <charset val="134"/>
    </font>
    <font>
      <b/>
      <sz val="14"/>
      <name val="仿宋"/>
      <family val="3"/>
      <charset val="134"/>
    </font>
    <font>
      <b/>
      <sz val="14"/>
      <name val="Times New Roman"/>
      <family val="1"/>
    </font>
    <font>
      <sz val="14"/>
      <name val="Times New Roman"/>
      <family val="1"/>
    </font>
    <font>
      <sz val="10"/>
      <color indexed="8"/>
      <name val="仿宋"/>
      <family val="3"/>
      <charset val="134"/>
    </font>
    <font>
      <b/>
      <sz val="12"/>
      <color indexed="8"/>
      <name val="仿宋"/>
      <family val="3"/>
      <charset val="134"/>
    </font>
    <font>
      <sz val="10.5"/>
      <name val="Calibri"/>
      <family val="2"/>
    </font>
    <font>
      <sz val="12"/>
      <color theme="1"/>
      <name val="宋体"/>
      <family val="2"/>
      <scheme val="minor"/>
    </font>
    <font>
      <b/>
      <sz val="14"/>
      <name val="Calibri"/>
      <family val="2"/>
    </font>
    <font>
      <b/>
      <sz val="12"/>
      <color theme="1"/>
      <name val="仿宋"/>
      <family val="3"/>
      <charset val="134"/>
    </font>
    <font>
      <sz val="14"/>
      <color indexed="0"/>
      <name val="宋体"/>
      <family val="3"/>
      <charset val="134"/>
    </font>
    <font>
      <b/>
      <sz val="14"/>
      <color theme="1"/>
      <name val="宋体"/>
      <family val="3"/>
      <charset val="134"/>
      <scheme val="minor"/>
    </font>
    <font>
      <b/>
      <sz val="14"/>
      <color indexed="0"/>
      <name val="宋体"/>
      <family val="3"/>
      <charset val="134"/>
    </font>
    <font>
      <b/>
      <sz val="12"/>
      <color indexed="12"/>
      <name val="宋体"/>
      <family val="3"/>
      <charset val="134"/>
    </font>
    <font>
      <sz val="14"/>
      <name val="仿宋"/>
      <family val="3"/>
      <charset val="134"/>
    </font>
    <font>
      <b/>
      <sz val="12"/>
      <color theme="1"/>
      <name val="华文仿宋"/>
      <family val="3"/>
      <charset val="134"/>
    </font>
    <font>
      <sz val="9"/>
      <color theme="1"/>
      <name val="仿宋"/>
      <family val="3"/>
      <charset val="134"/>
    </font>
    <font>
      <sz val="9"/>
      <color theme="1"/>
      <name val="华文仿宋"/>
      <family val="3"/>
      <charset val="134"/>
    </font>
    <font>
      <sz val="12"/>
      <color indexed="8"/>
      <name val="仿宋"/>
      <family val="3"/>
      <charset val="134"/>
    </font>
    <font>
      <sz val="12"/>
      <color theme="1"/>
      <name val="华文仿宋"/>
      <family val="3"/>
      <charset val="134"/>
    </font>
    <font>
      <b/>
      <sz val="12"/>
      <name val="华文仿宋"/>
      <family val="3"/>
      <charset val="134"/>
    </font>
    <font>
      <sz val="11"/>
      <color theme="1"/>
      <name val="华文仿宋"/>
      <family val="3"/>
      <charset val="134"/>
    </font>
    <font>
      <b/>
      <sz val="8"/>
      <name val="华文仿宋"/>
      <family val="3"/>
      <charset val="134"/>
    </font>
    <font>
      <sz val="8"/>
      <color indexed="8"/>
      <name val="华文仿宋"/>
      <family val="3"/>
      <charset val="134"/>
    </font>
    <font>
      <sz val="8"/>
      <name val="华文仿宋"/>
      <family val="3"/>
      <charset val="134"/>
    </font>
    <font>
      <sz val="11"/>
      <name val="华文仿宋"/>
      <family val="3"/>
      <charset val="134"/>
    </font>
    <font>
      <sz val="12"/>
      <name val="华文仿宋"/>
      <family val="3"/>
      <charset val="134"/>
    </font>
    <font>
      <sz val="14"/>
      <color indexed="8"/>
      <name val="仿宋"/>
      <family val="3"/>
      <charset val="134"/>
    </font>
    <font>
      <b/>
      <sz val="14"/>
      <color indexed="8"/>
      <name val="华文仿宋"/>
      <family val="3"/>
      <charset val="134"/>
    </font>
    <font>
      <b/>
      <sz val="14"/>
      <name val="华文仿宋"/>
      <family val="3"/>
      <charset val="134"/>
    </font>
    <font>
      <sz val="14"/>
      <name val="华文仿宋"/>
      <family val="3"/>
      <charset val="134"/>
    </font>
    <font>
      <sz val="14"/>
      <color indexed="8"/>
      <name val="华文仿宋"/>
      <family val="3"/>
      <charset val="134"/>
    </font>
    <font>
      <sz val="16"/>
      <name val="宋体"/>
      <family val="3"/>
      <charset val="134"/>
      <scheme val="minor"/>
    </font>
    <font>
      <b/>
      <sz val="12"/>
      <color indexed="8"/>
      <name val="华文仿宋"/>
      <family val="3"/>
      <charset val="134"/>
    </font>
    <font>
      <sz val="14"/>
      <color theme="1"/>
      <name val="华文仿宋"/>
      <family val="3"/>
      <charset val="134"/>
    </font>
    <font>
      <sz val="14"/>
      <color indexed="0"/>
      <name val="华文仿宋"/>
      <family val="3"/>
      <charset val="134"/>
    </font>
    <font>
      <sz val="12"/>
      <color indexed="8"/>
      <name val="华文仿宋"/>
      <family val="3"/>
      <charset val="134"/>
    </font>
    <font>
      <sz val="12"/>
      <name val="黑体"/>
      <family val="3"/>
      <charset val="134"/>
    </font>
    <font>
      <b/>
      <sz val="9"/>
      <name val="宋体"/>
      <family val="3"/>
      <charset val="134"/>
    </font>
  </fonts>
  <fills count="2">
    <fill>
      <patternFill patternType="none"/>
    </fill>
    <fill>
      <patternFill patternType="gray125"/>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10">
    <xf numFmtId="0" fontId="0" fillId="0" borderId="0"/>
    <xf numFmtId="43" fontId="1" fillId="0" borderId="0" applyFont="0" applyFill="0" applyBorder="0" applyAlignment="0" applyProtection="0">
      <alignment vertical="center"/>
    </xf>
    <xf numFmtId="0" fontId="5" fillId="0" borderId="0" applyProtection="0">
      <alignment vertical="center"/>
    </xf>
    <xf numFmtId="0" fontId="15" fillId="0" borderId="0">
      <alignment vertical="center"/>
    </xf>
    <xf numFmtId="0" fontId="5" fillId="0" borderId="0">
      <alignment vertical="center"/>
    </xf>
    <xf numFmtId="0" fontId="15" fillId="0" borderId="0">
      <alignment vertical="center"/>
    </xf>
    <xf numFmtId="0" fontId="5" fillId="0" borderId="0"/>
    <xf numFmtId="0" fontId="15" fillId="0" borderId="0" applyProtection="0">
      <alignment vertical="center"/>
    </xf>
    <xf numFmtId="0" fontId="4" fillId="0" borderId="0">
      <alignment vertical="center"/>
    </xf>
    <xf numFmtId="0" fontId="4" fillId="0" borderId="0">
      <alignment vertical="center"/>
    </xf>
  </cellStyleXfs>
  <cellXfs count="308">
    <xf numFmtId="0" fontId="0" fillId="0" borderId="0" xfId="0"/>
    <xf numFmtId="43" fontId="3" fillId="0" borderId="0" xfId="0" applyNumberFormat="1" applyFont="1" applyFill="1" applyAlignment="1">
      <alignment horizontal="center" vertical="center"/>
    </xf>
    <xf numFmtId="43" fontId="3" fillId="0" borderId="0" xfId="0" applyNumberFormat="1" applyFont="1" applyFill="1" applyAlignment="1">
      <alignment horizontal="center" vertical="center" wrapText="1"/>
    </xf>
    <xf numFmtId="43" fontId="3" fillId="0" borderId="0" xfId="0" applyNumberFormat="1" applyFont="1" applyFill="1" applyAlignment="1">
      <alignment vertical="center"/>
    </xf>
    <xf numFmtId="31" fontId="0" fillId="0" borderId="0" xfId="0" applyNumberFormat="1" applyFont="1" applyFill="1" applyAlignment="1">
      <alignment horizontal="center" vertical="center" wrapText="1"/>
    </xf>
    <xf numFmtId="43" fontId="3" fillId="0" borderId="0" xfId="0" applyNumberFormat="1" applyFont="1" applyFill="1" applyBorder="1" applyAlignment="1">
      <alignment horizontal="center" vertical="center"/>
    </xf>
    <xf numFmtId="43" fontId="0" fillId="0" borderId="0" xfId="0" applyNumberFormat="1" applyFont="1" applyFill="1" applyBorder="1" applyAlignment="1">
      <alignment horizontal="center" vertical="center"/>
    </xf>
    <xf numFmtId="43" fontId="0" fillId="0" borderId="0" xfId="0" applyNumberFormat="1" applyFont="1" applyFill="1" applyAlignment="1">
      <alignment horizontal="center" vertical="center" wrapText="1"/>
    </xf>
    <xf numFmtId="43" fontId="0" fillId="0" borderId="0" xfId="0" applyNumberFormat="1" applyFont="1" applyFill="1" applyAlignment="1">
      <alignment horizontal="center" vertical="center"/>
    </xf>
    <xf numFmtId="43" fontId="0" fillId="0" borderId="0" xfId="0" applyNumberFormat="1" applyFont="1" applyFill="1" applyAlignment="1">
      <alignment vertical="center"/>
    </xf>
    <xf numFmtId="0" fontId="9"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43" fontId="10" fillId="0" borderId="2" xfId="1" applyNumberFormat="1" applyFont="1" applyFill="1" applyBorder="1" applyAlignment="1">
      <alignment horizontal="center" vertical="center"/>
    </xf>
    <xf numFmtId="43" fontId="10" fillId="0" borderId="2" xfId="1" applyNumberFormat="1" applyFont="1" applyFill="1" applyBorder="1" applyAlignment="1">
      <alignment horizontal="center" vertical="center" wrapText="1"/>
    </xf>
    <xf numFmtId="43" fontId="10" fillId="0" borderId="2" xfId="0" applyNumberFormat="1" applyFont="1" applyFill="1" applyBorder="1" applyAlignment="1">
      <alignment vertical="center"/>
    </xf>
    <xf numFmtId="43" fontId="10" fillId="0" borderId="3" xfId="0" applyNumberFormat="1" applyFont="1" applyFill="1" applyBorder="1" applyAlignment="1">
      <alignment vertical="center"/>
    </xf>
    <xf numFmtId="0" fontId="10" fillId="0" borderId="2" xfId="0" applyFont="1" applyFill="1" applyBorder="1" applyAlignment="1">
      <alignment horizontal="center" vertical="center" wrapText="1"/>
    </xf>
    <xf numFmtId="0" fontId="11" fillId="0" borderId="0" xfId="0" applyNumberFormat="1" applyFont="1" applyFill="1" applyBorder="1" applyAlignment="1">
      <alignment horizontal="center" vertical="center"/>
    </xf>
    <xf numFmtId="176" fontId="11" fillId="0" borderId="0" xfId="0" applyNumberFormat="1" applyFont="1" applyFill="1" applyBorder="1" applyAlignment="1">
      <alignment horizontal="center" vertical="center"/>
    </xf>
    <xf numFmtId="177" fontId="0" fillId="0" borderId="0" xfId="0" applyNumberFormat="1" applyFont="1" applyFill="1" applyBorder="1" applyAlignment="1">
      <alignment vertical="center"/>
    </xf>
    <xf numFmtId="0" fontId="0" fillId="0" borderId="0" xfId="0" applyFont="1" applyFill="1" applyBorder="1" applyAlignment="1">
      <alignment vertical="center"/>
    </xf>
    <xf numFmtId="176" fontId="13" fillId="0" borderId="2" xfId="0" applyNumberFormat="1" applyFont="1" applyFill="1" applyBorder="1" applyAlignment="1">
      <alignment horizontal="center" vertical="center" wrapText="1"/>
    </xf>
    <xf numFmtId="177" fontId="13" fillId="0" borderId="2" xfId="0" applyNumberFormat="1" applyFont="1" applyFill="1" applyBorder="1" applyAlignment="1">
      <alignment horizontal="center" vertical="center" wrapText="1"/>
    </xf>
    <xf numFmtId="176" fontId="13" fillId="0" borderId="2" xfId="2" applyNumberFormat="1" applyFont="1" applyFill="1" applyBorder="1" applyAlignment="1">
      <alignment horizontal="center" vertical="center" wrapText="1"/>
    </xf>
    <xf numFmtId="176" fontId="12" fillId="0" borderId="2" xfId="2" applyNumberFormat="1" applyFont="1" applyFill="1" applyBorder="1" applyAlignment="1">
      <alignment horizontal="center" vertical="center" wrapText="1"/>
    </xf>
    <xf numFmtId="176" fontId="14" fillId="0" borderId="2" xfId="0" applyNumberFormat="1" applyFont="1" applyFill="1" applyBorder="1" applyAlignment="1">
      <alignment horizontal="center" vertical="center"/>
    </xf>
    <xf numFmtId="176" fontId="12" fillId="0" borderId="2" xfId="3" applyNumberFormat="1" applyFont="1" applyFill="1" applyBorder="1" applyAlignment="1">
      <alignment horizontal="center" vertical="center"/>
    </xf>
    <xf numFmtId="176" fontId="14" fillId="0" borderId="2" xfId="2" applyNumberFormat="1" applyFont="1" applyFill="1" applyBorder="1" applyAlignment="1">
      <alignment horizontal="center" vertical="center" wrapText="1"/>
    </xf>
    <xf numFmtId="0" fontId="0" fillId="0" borderId="0" xfId="0" applyAlignment="1">
      <alignment vertical="center"/>
    </xf>
    <xf numFmtId="177" fontId="14" fillId="0" borderId="2" xfId="0" applyNumberFormat="1" applyFont="1" applyFill="1" applyBorder="1" applyAlignment="1">
      <alignment horizontal="right" vertical="center"/>
    </xf>
    <xf numFmtId="177" fontId="14" fillId="0" borderId="2" xfId="2" applyNumberFormat="1" applyFont="1" applyFill="1" applyBorder="1" applyAlignment="1">
      <alignment horizontal="right" vertical="center" wrapText="1"/>
    </xf>
    <xf numFmtId="0" fontId="14" fillId="0" borderId="2" xfId="0" applyFont="1" applyFill="1" applyBorder="1" applyAlignment="1">
      <alignment vertical="center"/>
    </xf>
    <xf numFmtId="178" fontId="0" fillId="0" borderId="0" xfId="0" applyNumberFormat="1" applyFont="1" applyFill="1" applyAlignment="1">
      <alignment horizontal="center" vertical="center" wrapText="1"/>
    </xf>
    <xf numFmtId="178" fontId="0" fillId="0" borderId="0" xfId="0" applyNumberFormat="1" applyFont="1" applyFill="1" applyAlignment="1">
      <alignment horizontal="center" vertical="center"/>
    </xf>
    <xf numFmtId="178" fontId="3" fillId="0" borderId="2" xfId="0" applyNumberFormat="1" applyFont="1" applyFill="1" applyBorder="1" applyAlignment="1">
      <alignment horizontal="center" vertical="center" wrapText="1"/>
    </xf>
    <xf numFmtId="178" fontId="3" fillId="0" borderId="2" xfId="0" applyNumberFormat="1" applyFont="1" applyFill="1" applyBorder="1" applyAlignment="1">
      <alignment horizontal="right" vertical="center" wrapText="1"/>
    </xf>
    <xf numFmtId="176" fontId="19" fillId="0" borderId="2" xfId="0" applyNumberFormat="1" applyFont="1" applyFill="1" applyBorder="1" applyAlignment="1">
      <alignment horizontal="center" vertical="center" wrapText="1"/>
    </xf>
    <xf numFmtId="0" fontId="6" fillId="0" borderId="0" xfId="0" applyFont="1" applyAlignment="1">
      <alignment vertical="center"/>
    </xf>
    <xf numFmtId="0" fontId="3" fillId="0" borderId="0" xfId="0" applyNumberFormat="1" applyFont="1" applyFill="1" applyBorder="1" applyAlignment="1">
      <alignment horizontal="center" vertical="center" wrapText="1"/>
    </xf>
    <xf numFmtId="178" fontId="3" fillId="0" borderId="0" xfId="0" applyNumberFormat="1" applyFont="1" applyFill="1" applyBorder="1" applyAlignment="1">
      <alignment horizontal="center" vertical="center" wrapText="1"/>
    </xf>
    <xf numFmtId="0" fontId="14" fillId="0" borderId="0" xfId="0" applyNumberFormat="1" applyFont="1" applyFill="1" applyAlignment="1">
      <alignment vertical="center"/>
    </xf>
    <xf numFmtId="0" fontId="17" fillId="0" borderId="2" xfId="0" applyNumberFormat="1" applyFont="1" applyFill="1" applyBorder="1" applyAlignment="1">
      <alignment horizontal="center" vertical="center" wrapText="1"/>
    </xf>
    <xf numFmtId="178" fontId="17" fillId="0" borderId="2" xfId="0" applyNumberFormat="1" applyFont="1" applyFill="1" applyBorder="1" applyAlignment="1">
      <alignment horizontal="center" vertical="center" wrapText="1"/>
    </xf>
    <xf numFmtId="0" fontId="21" fillId="0" borderId="2" xfId="0" applyNumberFormat="1" applyFont="1" applyFill="1" applyBorder="1" applyAlignment="1">
      <alignment horizontal="center" vertical="center" wrapText="1"/>
    </xf>
    <xf numFmtId="0" fontId="21" fillId="0" borderId="2" xfId="0" applyNumberFormat="1" applyFont="1" applyFill="1" applyBorder="1" applyAlignment="1">
      <alignment horizontal="center" vertical="center"/>
    </xf>
    <xf numFmtId="0" fontId="5" fillId="0" borderId="0" xfId="0" applyNumberFormat="1" applyFont="1" applyFill="1" applyAlignment="1">
      <alignment vertical="center"/>
    </xf>
    <xf numFmtId="178" fontId="5" fillId="0" borderId="0" xfId="0" applyNumberFormat="1" applyFont="1" applyFill="1" applyAlignment="1">
      <alignment vertical="center"/>
    </xf>
    <xf numFmtId="0" fontId="20" fillId="0" borderId="0" xfId="0" applyFont="1"/>
    <xf numFmtId="0" fontId="3" fillId="0" borderId="0" xfId="0" applyNumberFormat="1" applyFont="1" applyFill="1" applyAlignment="1">
      <alignment vertical="center" wrapText="1"/>
    </xf>
    <xf numFmtId="178" fontId="5" fillId="0" borderId="0" xfId="0" applyNumberFormat="1" applyFont="1" applyFill="1" applyBorder="1" applyAlignment="1"/>
    <xf numFmtId="178" fontId="21" fillId="0" borderId="2" xfId="0" applyNumberFormat="1" applyFont="1" applyFill="1" applyBorder="1" applyAlignment="1">
      <alignment horizontal="right" vertical="center" wrapText="1"/>
    </xf>
    <xf numFmtId="178" fontId="21" fillId="0" borderId="2" xfId="0" applyNumberFormat="1" applyFont="1" applyFill="1" applyBorder="1" applyAlignment="1">
      <alignment horizontal="right" vertical="center"/>
    </xf>
    <xf numFmtId="2" fontId="14" fillId="0" borderId="2" xfId="5" applyNumberFormat="1" applyFont="1" applyFill="1" applyBorder="1" applyAlignment="1">
      <alignment horizontal="right" vertical="center" wrapText="1"/>
    </xf>
    <xf numFmtId="2" fontId="14" fillId="0" borderId="2" xfId="0" applyNumberFormat="1" applyFont="1" applyFill="1" applyBorder="1" applyAlignment="1">
      <alignment horizontal="right" vertical="center"/>
    </xf>
    <xf numFmtId="2" fontId="14" fillId="0" borderId="2" xfId="0" applyNumberFormat="1" applyFont="1" applyFill="1" applyBorder="1" applyAlignment="1">
      <alignment horizontal="right" vertical="center" wrapText="1"/>
    </xf>
    <xf numFmtId="0" fontId="14" fillId="0" borderId="2" xfId="0" applyNumberFormat="1" applyFont="1" applyFill="1" applyBorder="1" applyAlignment="1">
      <alignment horizontal="right" vertical="center"/>
    </xf>
    <xf numFmtId="0" fontId="0" fillId="0" borderId="0" xfId="0" applyNumberFormat="1" applyFont="1" applyFill="1" applyBorder="1" applyAlignment="1">
      <alignment horizontal="center" vertical="center" wrapText="1"/>
    </xf>
    <xf numFmtId="178" fontId="0" fillId="0" borderId="0" xfId="0" applyNumberFormat="1" applyFont="1" applyFill="1" applyBorder="1" applyAlignment="1">
      <alignment horizontal="center" vertical="center" wrapText="1"/>
    </xf>
    <xf numFmtId="0" fontId="0" fillId="0" borderId="0" xfId="0" applyNumberFormat="1" applyFont="1" applyFill="1" applyAlignment="1">
      <alignment vertical="center"/>
    </xf>
    <xf numFmtId="0" fontId="0" fillId="0" borderId="0" xfId="0" applyNumberFormat="1" applyFont="1" applyFill="1" applyAlignment="1">
      <alignment horizontal="center" vertical="center" wrapText="1"/>
    </xf>
    <xf numFmtId="178" fontId="22" fillId="0" borderId="0" xfId="0" applyNumberFormat="1" applyFont="1" applyFill="1" applyBorder="1" applyAlignment="1">
      <alignment horizontal="center" vertical="center" wrapText="1"/>
    </xf>
    <xf numFmtId="0" fontId="18" fillId="0" borderId="2" xfId="0" applyNumberFormat="1" applyFont="1" applyFill="1" applyBorder="1" applyAlignment="1">
      <alignment horizontal="left" vertical="center" wrapText="1"/>
    </xf>
    <xf numFmtId="1" fontId="18" fillId="0" borderId="2" xfId="0" applyNumberFormat="1" applyFont="1" applyFill="1" applyBorder="1" applyAlignment="1">
      <alignment horizontal="center" vertical="center" wrapText="1"/>
    </xf>
    <xf numFmtId="2" fontId="18" fillId="0" borderId="2" xfId="0" applyNumberFormat="1" applyFont="1" applyFill="1" applyBorder="1" applyAlignment="1">
      <alignment horizontal="right" vertical="center" wrapText="1"/>
    </xf>
    <xf numFmtId="179" fontId="23" fillId="0" borderId="2" xfId="6" applyNumberFormat="1" applyFont="1" applyFill="1" applyBorder="1" applyAlignment="1">
      <alignment horizontal="center" vertical="center" wrapText="1"/>
    </xf>
    <xf numFmtId="179" fontId="26" fillId="0" borderId="0" xfId="0" applyNumberFormat="1" applyFont="1" applyFill="1" applyAlignment="1">
      <alignment horizontal="center" vertical="center"/>
    </xf>
    <xf numFmtId="179" fontId="23" fillId="0" borderId="2" xfId="6" applyNumberFormat="1" applyFont="1" applyFill="1" applyBorder="1" applyAlignment="1">
      <alignment horizontal="right" vertical="center" wrapText="1"/>
    </xf>
    <xf numFmtId="178" fontId="26" fillId="0" borderId="0" xfId="0" applyNumberFormat="1" applyFont="1" applyFill="1" applyBorder="1" applyAlignment="1">
      <alignment vertical="center" wrapText="1"/>
    </xf>
    <xf numFmtId="0" fontId="26" fillId="0" borderId="0" xfId="0" applyFont="1"/>
    <xf numFmtId="0" fontId="24" fillId="0" borderId="0" xfId="0" applyNumberFormat="1" applyFont="1" applyFill="1" applyBorder="1" applyAlignment="1">
      <alignment horizontal="center" vertical="center" wrapText="1"/>
    </xf>
    <xf numFmtId="178" fontId="24" fillId="0" borderId="0" xfId="0" applyNumberFormat="1" applyFont="1" applyFill="1" applyBorder="1" applyAlignment="1">
      <alignment horizontal="center" vertical="center" wrapText="1"/>
    </xf>
    <xf numFmtId="0" fontId="23" fillId="0" borderId="2" xfId="0" applyNumberFormat="1" applyFont="1" applyFill="1" applyBorder="1" applyAlignment="1">
      <alignment horizontal="center" vertical="center" wrapText="1"/>
    </xf>
    <xf numFmtId="178" fontId="23" fillId="0" borderId="2" xfId="0" applyNumberFormat="1" applyFont="1" applyFill="1" applyBorder="1" applyAlignment="1">
      <alignment horizontal="center" vertical="center" wrapText="1"/>
    </xf>
    <xf numFmtId="0" fontId="27" fillId="0" borderId="5" xfId="7" applyNumberFormat="1" applyFont="1" applyFill="1" applyBorder="1" applyAlignment="1">
      <alignment horizontal="center" vertical="center"/>
    </xf>
    <xf numFmtId="178" fontId="27" fillId="0" borderId="5" xfId="7" applyNumberFormat="1" applyFont="1" applyFill="1" applyBorder="1" applyAlignment="1">
      <alignment horizontal="center" vertical="center"/>
    </xf>
    <xf numFmtId="0" fontId="27" fillId="0" borderId="5" xfId="7" applyNumberFormat="1" applyFont="1" applyFill="1" applyBorder="1" applyAlignment="1">
      <alignment horizontal="center" vertical="center" wrapText="1"/>
    </xf>
    <xf numFmtId="178" fontId="23" fillId="0" borderId="5" xfId="7" applyNumberFormat="1" applyFont="1" applyFill="1" applyBorder="1" applyAlignment="1">
      <alignment horizontal="center" vertical="center" wrapText="1"/>
    </xf>
    <xf numFmtId="0" fontId="29" fillId="0" borderId="0" xfId="0" applyNumberFormat="1" applyFont="1" applyFill="1" applyBorder="1" applyAlignment="1">
      <alignment horizontal="center" vertical="center" wrapText="1"/>
    </xf>
    <xf numFmtId="178" fontId="15" fillId="0" borderId="0" xfId="0" applyNumberFormat="1" applyFont="1" applyFill="1" applyBorder="1" applyAlignment="1">
      <alignment horizontal="center" vertical="center" wrapText="1"/>
    </xf>
    <xf numFmtId="180" fontId="29" fillId="0" borderId="0" xfId="0" applyNumberFormat="1" applyFont="1" applyFill="1" applyBorder="1" applyAlignment="1">
      <alignment horizontal="center" vertical="center" wrapText="1"/>
    </xf>
    <xf numFmtId="177" fontId="29" fillId="0" borderId="0" xfId="0" applyNumberFormat="1" applyFont="1" applyFill="1" applyBorder="1" applyAlignment="1">
      <alignment horizontal="center" vertical="center" wrapText="1"/>
    </xf>
    <xf numFmtId="176" fontId="29" fillId="0" borderId="0" xfId="0" applyNumberFormat="1" applyFont="1" applyFill="1" applyBorder="1" applyAlignment="1">
      <alignment horizontal="center" vertical="center" wrapText="1"/>
    </xf>
    <xf numFmtId="178" fontId="12" fillId="0" borderId="0" xfId="0" applyNumberFormat="1" applyFont="1" applyFill="1" applyBorder="1" applyAlignment="1">
      <alignment horizontal="center" vertical="center" wrapText="1"/>
    </xf>
    <xf numFmtId="176" fontId="12" fillId="0" borderId="0" xfId="0" applyNumberFormat="1" applyFont="1" applyFill="1" applyBorder="1" applyAlignment="1">
      <alignment horizontal="center" vertical="center" wrapText="1"/>
    </xf>
    <xf numFmtId="177" fontId="12" fillId="0" borderId="0" xfId="0" applyNumberFormat="1" applyFont="1" applyFill="1" applyBorder="1" applyAlignment="1">
      <alignment horizontal="center" vertical="center" wrapText="1"/>
    </xf>
    <xf numFmtId="180" fontId="12" fillId="0" borderId="0" xfId="0" applyNumberFormat="1" applyFont="1" applyFill="1" applyBorder="1" applyAlignment="1">
      <alignment horizontal="center" vertical="center" wrapText="1"/>
    </xf>
    <xf numFmtId="0" fontId="30" fillId="0" borderId="2" xfId="0" applyNumberFormat="1" applyFont="1" applyFill="1" applyBorder="1" applyAlignment="1">
      <alignment horizontal="center" vertical="center" wrapText="1"/>
    </xf>
    <xf numFmtId="176" fontId="30" fillId="0" borderId="2" xfId="0" applyNumberFormat="1" applyFont="1" applyFill="1" applyBorder="1" applyAlignment="1">
      <alignment horizontal="center" vertical="center" wrapText="1"/>
    </xf>
    <xf numFmtId="180" fontId="30" fillId="0" borderId="2" xfId="0" applyNumberFormat="1" applyFont="1" applyFill="1" applyBorder="1" applyAlignment="1">
      <alignment horizontal="center" vertical="center" wrapText="1"/>
    </xf>
    <xf numFmtId="178" fontId="11" fillId="0" borderId="2" xfId="0" applyNumberFormat="1" applyFont="1" applyFill="1" applyBorder="1" applyAlignment="1">
      <alignment horizontal="center" vertical="center" wrapText="1"/>
    </xf>
    <xf numFmtId="177" fontId="11" fillId="0" borderId="2" xfId="0" applyNumberFormat="1" applyFont="1" applyFill="1" applyBorder="1" applyAlignment="1">
      <alignment horizontal="center" vertical="center" wrapText="1"/>
    </xf>
    <xf numFmtId="0" fontId="28" fillId="0" borderId="2" xfId="0" applyNumberFormat="1" applyFont="1" applyFill="1" applyBorder="1" applyAlignment="1">
      <alignment horizontal="center" vertical="center" wrapText="1"/>
    </xf>
    <xf numFmtId="177" fontId="35" fillId="0" borderId="0" xfId="0" applyNumberFormat="1" applyFont="1" applyFill="1" applyBorder="1" applyAlignment="1">
      <alignment horizontal="center" vertical="center" wrapText="1"/>
    </xf>
    <xf numFmtId="0" fontId="36" fillId="0" borderId="0" xfId="0" applyFont="1" applyAlignment="1">
      <alignment horizontal="justify" vertical="center"/>
    </xf>
    <xf numFmtId="0" fontId="23" fillId="0" borderId="2" xfId="0" applyFont="1" applyBorder="1" applyAlignment="1">
      <alignment horizontal="center" vertical="center" wrapText="1"/>
    </xf>
    <xf numFmtId="0" fontId="38" fillId="0" borderId="2" xfId="0" applyFont="1" applyBorder="1" applyAlignment="1">
      <alignment horizontal="center" vertical="center" wrapText="1"/>
    </xf>
    <xf numFmtId="0" fontId="30" fillId="0" borderId="0" xfId="0" applyNumberFormat="1" applyFont="1" applyFill="1" applyAlignment="1">
      <alignment horizontal="center" vertical="center" wrapText="1"/>
    </xf>
    <xf numFmtId="178" fontId="30" fillId="0" borderId="0" xfId="0" applyNumberFormat="1" applyFont="1" applyFill="1" applyAlignment="1">
      <alignment horizontal="center" vertical="center" wrapText="1"/>
    </xf>
    <xf numFmtId="0" fontId="37" fillId="0" borderId="0" xfId="0" applyFont="1" applyAlignment="1">
      <alignment vertical="center"/>
    </xf>
    <xf numFmtId="0" fontId="20" fillId="0" borderId="0" xfId="0" applyFont="1" applyAlignment="1">
      <alignment horizontal="center" vertical="center"/>
    </xf>
    <xf numFmtId="178" fontId="20" fillId="0" borderId="0" xfId="0" applyNumberFormat="1" applyFont="1" applyFill="1" applyBorder="1" applyAlignment="1">
      <alignment horizontal="center" vertical="center"/>
    </xf>
    <xf numFmtId="181" fontId="20" fillId="0" borderId="0" xfId="0" applyNumberFormat="1" applyFont="1" applyFill="1" applyBorder="1" applyAlignment="1">
      <alignment horizontal="center" vertical="center"/>
    </xf>
    <xf numFmtId="178" fontId="20" fillId="0" borderId="0" xfId="0" applyNumberFormat="1" applyFont="1" applyAlignment="1">
      <alignment vertical="center"/>
    </xf>
    <xf numFmtId="178" fontId="26" fillId="0" borderId="2" xfId="0" applyNumberFormat="1" applyFont="1" applyBorder="1" applyAlignment="1">
      <alignment horizontal="center" vertical="center" wrapText="1"/>
    </xf>
    <xf numFmtId="0" fontId="40" fillId="0" borderId="2" xfId="0" applyFont="1" applyBorder="1" applyAlignment="1">
      <alignment horizontal="center" vertical="center" wrapText="1"/>
    </xf>
    <xf numFmtId="0" fontId="26" fillId="0" borderId="2" xfId="0" applyNumberFormat="1" applyFont="1" applyBorder="1" applyAlignment="1">
      <alignment horizontal="center" vertical="center" wrapText="1"/>
    </xf>
    <xf numFmtId="0" fontId="40" fillId="0" borderId="2" xfId="0" applyNumberFormat="1" applyFont="1" applyBorder="1" applyAlignment="1">
      <alignment horizontal="center" vertical="center" wrapText="1"/>
    </xf>
    <xf numFmtId="0" fontId="41" fillId="0" borderId="2" xfId="0" applyFont="1" applyBorder="1" applyAlignment="1">
      <alignment horizontal="center" vertical="center" wrapText="1"/>
    </xf>
    <xf numFmtId="178" fontId="41" fillId="0" borderId="2" xfId="0" applyNumberFormat="1" applyFont="1" applyBorder="1" applyAlignment="1">
      <alignment horizontal="center" vertical="center" wrapText="1"/>
    </xf>
    <xf numFmtId="0" fontId="42" fillId="0" borderId="2" xfId="0" applyFont="1" applyBorder="1" applyAlignment="1">
      <alignment horizontal="center" vertical="center" wrapText="1"/>
    </xf>
    <xf numFmtId="178" fontId="42" fillId="0" borderId="2" xfId="0" applyNumberFormat="1" applyFont="1" applyBorder="1" applyAlignment="1">
      <alignment horizontal="center" vertical="center" wrapText="1"/>
    </xf>
    <xf numFmtId="180" fontId="20" fillId="0" borderId="0" xfId="0" applyNumberFormat="1" applyFont="1" applyFill="1" applyAlignment="1">
      <alignment horizontal="center" vertical="center"/>
    </xf>
    <xf numFmtId="0" fontId="30"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180" fontId="3" fillId="0" borderId="9" xfId="0" applyNumberFormat="1" applyFont="1" applyFill="1" applyBorder="1" applyAlignment="1">
      <alignment horizontal="center" vertical="center" wrapText="1"/>
    </xf>
    <xf numFmtId="180" fontId="3" fillId="0" borderId="5" xfId="0" applyNumberFormat="1" applyFont="1" applyFill="1" applyBorder="1" applyAlignment="1">
      <alignment horizontal="center" vertical="center" wrapText="1"/>
    </xf>
    <xf numFmtId="180" fontId="3" fillId="0" borderId="6"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180" fontId="5" fillId="0" borderId="2" xfId="0" applyNumberFormat="1" applyFont="1" applyFill="1" applyBorder="1" applyAlignment="1">
      <alignment horizontal="center" vertical="center" wrapText="1"/>
    </xf>
    <xf numFmtId="180" fontId="43" fillId="0" borderId="2" xfId="0" applyNumberFormat="1" applyFont="1" applyFill="1" applyBorder="1" applyAlignment="1">
      <alignment horizontal="center" vertical="center" wrapText="1"/>
    </xf>
    <xf numFmtId="180" fontId="3" fillId="0" borderId="2" xfId="0" applyNumberFormat="1" applyFont="1" applyFill="1" applyBorder="1" applyAlignment="1">
      <alignment horizontal="center" vertical="center" wrapText="1"/>
    </xf>
    <xf numFmtId="0" fontId="3" fillId="0" borderId="0" xfId="0" applyFont="1" applyAlignment="1">
      <alignment horizontal="center" vertical="center"/>
    </xf>
    <xf numFmtId="180" fontId="3" fillId="0" borderId="0" xfId="0" applyNumberFormat="1" applyFont="1" applyFill="1" applyAlignment="1">
      <alignment horizontal="center" vertical="center" wrapText="1"/>
    </xf>
    <xf numFmtId="0" fontId="23" fillId="0" borderId="2" xfId="0" applyFont="1" applyFill="1" applyBorder="1" applyAlignment="1">
      <alignment horizontal="center" vertical="center" wrapText="1"/>
    </xf>
    <xf numFmtId="0" fontId="24" fillId="0" borderId="0" xfId="0" applyFont="1" applyFill="1" applyAlignment="1">
      <alignment horizontal="center" vertical="center"/>
    </xf>
    <xf numFmtId="0" fontId="3" fillId="0" borderId="2" xfId="0" applyFont="1" applyBorder="1" applyAlignment="1">
      <alignment horizontal="center" vertical="center"/>
    </xf>
    <xf numFmtId="0" fontId="3" fillId="0" borderId="2" xfId="0" applyNumberFormat="1" applyFont="1" applyFill="1" applyBorder="1" applyAlignment="1">
      <alignment horizontal="center" vertical="center"/>
    </xf>
    <xf numFmtId="184" fontId="24" fillId="0" borderId="0" xfId="0" applyNumberFormat="1" applyFont="1" applyFill="1" applyAlignment="1">
      <alignment horizontal="center" vertical="center"/>
    </xf>
    <xf numFmtId="184" fontId="24" fillId="0" borderId="0" xfId="0" applyNumberFormat="1" applyFont="1" applyFill="1" applyAlignment="1">
      <alignment horizontal="center" vertical="center" wrapText="1"/>
    </xf>
    <xf numFmtId="0" fontId="0" fillId="0" borderId="0" xfId="0" applyFont="1" applyFill="1" applyAlignment="1">
      <alignment horizontal="center" vertical="center" wrapText="1"/>
    </xf>
    <xf numFmtId="0" fontId="23" fillId="0" borderId="2" xfId="0" applyFont="1" applyFill="1" applyBorder="1" applyAlignment="1">
      <alignment horizontal="center" vertical="center"/>
    </xf>
    <xf numFmtId="183" fontId="23" fillId="0" borderId="2" xfId="9" applyNumberFormat="1" applyFont="1" applyFill="1" applyBorder="1" applyAlignment="1">
      <alignment horizontal="center" vertical="center" wrapText="1"/>
    </xf>
    <xf numFmtId="0" fontId="45" fillId="0" borderId="0" xfId="0" applyFont="1" applyFill="1" applyAlignment="1">
      <alignment horizontal="left" vertical="center" wrapText="1"/>
    </xf>
    <xf numFmtId="0" fontId="39" fillId="0" borderId="0" xfId="0" applyFont="1" applyAlignment="1">
      <alignment vertical="center"/>
    </xf>
    <xf numFmtId="0" fontId="35" fillId="0" borderId="0" xfId="0" applyNumberFormat="1" applyFont="1" applyFill="1" applyBorder="1" applyAlignment="1">
      <alignment horizontal="right" vertical="center"/>
    </xf>
    <xf numFmtId="178" fontId="49" fillId="0" borderId="2" xfId="0" applyNumberFormat="1" applyFont="1" applyFill="1" applyBorder="1" applyAlignment="1">
      <alignment horizontal="center" vertical="center" wrapText="1"/>
    </xf>
    <xf numFmtId="178" fontId="50" fillId="0" borderId="2" xfId="0" applyNumberFormat="1" applyFont="1" applyFill="1" applyBorder="1" applyAlignment="1">
      <alignment horizontal="right" vertical="center" wrapText="1"/>
    </xf>
    <xf numFmtId="178" fontId="49" fillId="0" borderId="2" xfId="0" applyNumberFormat="1" applyFont="1" applyFill="1" applyBorder="1" applyAlignment="1">
      <alignment horizontal="right" vertical="center"/>
    </xf>
    <xf numFmtId="0" fontId="45" fillId="0" borderId="0" xfId="0" applyFont="1" applyAlignment="1">
      <alignment vertical="center"/>
    </xf>
    <xf numFmtId="178" fontId="45" fillId="0" borderId="0" xfId="0" applyNumberFormat="1" applyFont="1" applyFill="1" applyAlignment="1">
      <alignment horizontal="center" vertical="center"/>
    </xf>
    <xf numFmtId="178" fontId="28" fillId="0" borderId="2" xfId="0" applyNumberFormat="1" applyFont="1" applyFill="1" applyBorder="1" applyAlignment="1">
      <alignment horizontal="center" vertical="center" wrapText="1"/>
    </xf>
    <xf numFmtId="0" fontId="28" fillId="0" borderId="2" xfId="0" applyNumberFormat="1" applyFont="1" applyFill="1" applyBorder="1" applyAlignment="1">
      <alignment horizontal="center" vertical="center"/>
    </xf>
    <xf numFmtId="0" fontId="53" fillId="0" borderId="2" xfId="0" applyNumberFormat="1" applyFont="1" applyFill="1" applyBorder="1" applyAlignment="1">
      <alignment horizontal="center" vertical="center"/>
    </xf>
    <xf numFmtId="0" fontId="53" fillId="0" borderId="2" xfId="0" applyNumberFormat="1" applyFont="1" applyFill="1" applyBorder="1" applyAlignment="1">
      <alignment horizontal="center" vertical="center" wrapText="1"/>
    </xf>
    <xf numFmtId="178" fontId="53" fillId="0" borderId="2" xfId="0" applyNumberFormat="1" applyFont="1" applyFill="1" applyBorder="1" applyAlignment="1">
      <alignment horizontal="center" vertical="center" wrapText="1"/>
    </xf>
    <xf numFmtId="2" fontId="54" fillId="0" borderId="2" xfId="0" applyNumberFormat="1" applyFont="1" applyFill="1" applyBorder="1" applyAlignment="1">
      <alignment horizontal="center" vertical="center" wrapText="1"/>
    </xf>
    <xf numFmtId="178" fontId="53" fillId="0" borderId="2" xfId="0" applyNumberFormat="1" applyFont="1" applyFill="1" applyBorder="1" applyAlignment="1">
      <alignment horizontal="center" vertical="center"/>
    </xf>
    <xf numFmtId="2" fontId="54" fillId="0" borderId="2" xfId="0" applyNumberFormat="1" applyFont="1" applyFill="1" applyBorder="1" applyAlignment="1">
      <alignment horizontal="center" vertical="center"/>
    </xf>
    <xf numFmtId="0" fontId="45" fillId="0" borderId="0" xfId="0" applyNumberFormat="1" applyFont="1" applyFill="1" applyAlignment="1">
      <alignment horizontal="left" vertical="center" wrapText="1"/>
    </xf>
    <xf numFmtId="2" fontId="55" fillId="0" borderId="2" xfId="0" applyNumberFormat="1" applyFont="1" applyFill="1" applyBorder="1" applyAlignment="1">
      <alignment horizontal="left" vertical="center" wrapText="1"/>
    </xf>
    <xf numFmtId="1" fontId="55" fillId="0" borderId="2" xfId="0" applyNumberFormat="1" applyFont="1" applyFill="1" applyBorder="1" applyAlignment="1">
      <alignment horizontal="center" vertical="center" wrapText="1"/>
    </xf>
    <xf numFmtId="2" fontId="55" fillId="0" borderId="2" xfId="0" applyNumberFormat="1" applyFont="1" applyFill="1" applyBorder="1" applyAlignment="1">
      <alignment horizontal="right" vertical="center" wrapText="1"/>
    </xf>
    <xf numFmtId="2" fontId="55" fillId="0" borderId="2" xfId="0" applyNumberFormat="1" applyFont="1" applyFill="1" applyBorder="1" applyAlignment="1">
      <alignment horizontal="center" vertical="center" wrapText="1"/>
    </xf>
    <xf numFmtId="2" fontId="55" fillId="0" borderId="2" xfId="0" applyNumberFormat="1" applyFont="1" applyFill="1" applyBorder="1" applyAlignment="1">
      <alignment horizontal="right" vertical="center"/>
    </xf>
    <xf numFmtId="179" fontId="35" fillId="0" borderId="0" xfId="0" applyNumberFormat="1" applyFont="1" applyFill="1" applyAlignment="1">
      <alignment horizontal="left" vertical="center"/>
    </xf>
    <xf numFmtId="179" fontId="57" fillId="0" borderId="2" xfId="0" applyNumberFormat="1" applyFont="1" applyFill="1" applyBorder="1" applyAlignment="1">
      <alignment horizontal="center" vertical="center"/>
    </xf>
    <xf numFmtId="179" fontId="44" fillId="0" borderId="2" xfId="1" applyNumberFormat="1" applyFont="1" applyFill="1" applyBorder="1" applyAlignment="1" applyProtection="1">
      <alignment horizontal="right" vertical="center"/>
    </xf>
    <xf numFmtId="179" fontId="44" fillId="0" borderId="2" xfId="1" applyNumberFormat="1" applyFont="1" applyFill="1" applyBorder="1" applyAlignment="1">
      <alignment horizontal="right" vertical="center"/>
    </xf>
    <xf numFmtId="179" fontId="57" fillId="0" borderId="2" xfId="0" applyNumberFormat="1" applyFont="1" applyFill="1" applyBorder="1" applyAlignment="1">
      <alignment horizontal="right" vertical="center"/>
    </xf>
    <xf numFmtId="0" fontId="58" fillId="0" borderId="0" xfId="0" applyNumberFormat="1" applyFont="1" applyFill="1" applyBorder="1" applyAlignment="1">
      <alignment vertical="center" wrapText="1"/>
    </xf>
    <xf numFmtId="178" fontId="59" fillId="0" borderId="0" xfId="0" applyNumberFormat="1" applyFont="1" applyFill="1" applyBorder="1" applyAlignment="1">
      <alignment horizontal="center" vertical="center" wrapText="1"/>
    </xf>
    <xf numFmtId="0" fontId="60" fillId="0" borderId="2" xfId="0" applyNumberFormat="1" applyFont="1" applyFill="1" applyBorder="1" applyAlignment="1">
      <alignment horizontal="center" vertical="center" wrapText="1"/>
    </xf>
    <xf numFmtId="178" fontId="60" fillId="0" borderId="2" xfId="0" applyNumberFormat="1" applyFont="1" applyFill="1" applyBorder="1" applyAlignment="1">
      <alignment horizontal="center" vertical="center" wrapText="1"/>
    </xf>
    <xf numFmtId="0" fontId="61" fillId="0" borderId="2" xfId="7" applyNumberFormat="1" applyFont="1" applyFill="1" applyBorder="1" applyAlignment="1">
      <alignment horizontal="center" vertical="center" wrapText="1"/>
    </xf>
    <xf numFmtId="178" fontId="61" fillId="0" borderId="2" xfId="7" applyNumberFormat="1" applyFont="1" applyFill="1" applyBorder="1" applyAlignment="1">
      <alignment horizontal="center" vertical="center" wrapText="1"/>
    </xf>
    <xf numFmtId="0" fontId="59" fillId="0" borderId="2" xfId="0" applyNumberFormat="1" applyFont="1" applyFill="1" applyBorder="1" applyAlignment="1">
      <alignment horizontal="center" vertical="center" wrapText="1"/>
    </xf>
    <xf numFmtId="178" fontId="59" fillId="0" borderId="2" xfId="0" applyNumberFormat="1" applyFont="1" applyFill="1" applyBorder="1" applyAlignment="1">
      <alignment horizontal="center" vertical="center" wrapText="1"/>
    </xf>
    <xf numFmtId="0" fontId="63" fillId="0" borderId="0" xfId="0" applyNumberFormat="1" applyFont="1" applyFill="1" applyBorder="1" applyAlignment="1">
      <alignment horizontal="left" vertical="center" wrapText="1"/>
    </xf>
    <xf numFmtId="178" fontId="48" fillId="0" borderId="2" xfId="0" applyNumberFormat="1" applyFont="1" applyFill="1" applyBorder="1" applyAlignment="1">
      <alignment horizontal="center" vertical="center" wrapText="1"/>
    </xf>
    <xf numFmtId="177" fontId="48" fillId="0" borderId="2" xfId="0" applyNumberFormat="1" applyFont="1" applyFill="1" applyBorder="1" applyAlignment="1">
      <alignment horizontal="center" vertical="center" wrapText="1"/>
    </xf>
    <xf numFmtId="0" fontId="48" fillId="0" borderId="2" xfId="3" applyNumberFormat="1" applyFont="1" applyFill="1" applyBorder="1" applyAlignment="1">
      <alignment horizontal="center" vertical="center" wrapText="1"/>
    </xf>
    <xf numFmtId="176" fontId="48" fillId="0" borderId="2" xfId="0" applyNumberFormat="1" applyFont="1" applyFill="1" applyBorder="1" applyAlignment="1">
      <alignment horizontal="center" vertical="center" wrapText="1"/>
    </xf>
    <xf numFmtId="180" fontId="48" fillId="0" borderId="2" xfId="0" applyNumberFormat="1" applyFont="1" applyFill="1" applyBorder="1" applyAlignment="1">
      <alignment horizontal="center" vertical="center" wrapText="1"/>
    </xf>
    <xf numFmtId="0" fontId="45" fillId="0" borderId="0" xfId="0" applyFont="1" applyAlignment="1">
      <alignment horizontal="justify" vertical="center"/>
    </xf>
    <xf numFmtId="0" fontId="45" fillId="0" borderId="0" xfId="0" applyFont="1" applyAlignment="1">
      <alignment horizontal="center" vertical="center"/>
    </xf>
    <xf numFmtId="0" fontId="59" fillId="0" borderId="2" xfId="0" applyFont="1" applyBorder="1" applyAlignment="1">
      <alignment horizontal="center" vertical="center" wrapText="1"/>
    </xf>
    <xf numFmtId="43" fontId="59" fillId="0" borderId="2" xfId="1" applyFont="1" applyBorder="1" applyAlignment="1">
      <alignment horizontal="center" vertical="center" wrapText="1"/>
    </xf>
    <xf numFmtId="0" fontId="64" fillId="0" borderId="2" xfId="0" applyFont="1" applyBorder="1" applyAlignment="1">
      <alignment horizontal="center" vertical="center" wrapText="1"/>
    </xf>
    <xf numFmtId="0" fontId="60" fillId="0" borderId="2" xfId="0" applyFont="1" applyBorder="1" applyAlignment="1">
      <alignment horizontal="center" vertical="center" wrapText="1"/>
    </xf>
    <xf numFmtId="43" fontId="60" fillId="0" borderId="2" xfId="1" applyFont="1" applyBorder="1" applyAlignment="1">
      <alignment horizontal="center" vertical="center" wrapText="1"/>
    </xf>
    <xf numFmtId="178" fontId="63" fillId="0" borderId="0" xfId="0" applyNumberFormat="1" applyFont="1" applyFill="1" applyAlignment="1">
      <alignment horizontal="center" vertical="center" wrapText="1"/>
    </xf>
    <xf numFmtId="0" fontId="65" fillId="0" borderId="2" xfId="0" applyFont="1" applyBorder="1" applyAlignment="1">
      <alignment horizontal="center" vertical="center" wrapText="1"/>
    </xf>
    <xf numFmtId="0" fontId="64" fillId="0" borderId="2" xfId="0" applyNumberFormat="1" applyFont="1" applyBorder="1" applyAlignment="1">
      <alignment horizontal="center" vertical="center" wrapText="1"/>
    </xf>
    <xf numFmtId="178" fontId="64" fillId="0" borderId="2" xfId="0" applyNumberFormat="1" applyFont="1" applyBorder="1" applyAlignment="1">
      <alignment horizontal="center" vertical="center" wrapText="1"/>
    </xf>
    <xf numFmtId="0" fontId="65" fillId="0" borderId="2" xfId="0" applyNumberFormat="1" applyFont="1" applyBorder="1" applyAlignment="1">
      <alignment horizontal="center" vertical="center" wrapText="1"/>
    </xf>
    <xf numFmtId="0" fontId="50" fillId="0" borderId="0" xfId="0" applyFont="1" applyFill="1" applyBorder="1" applyAlignment="1">
      <alignment horizontal="left" vertical="center"/>
    </xf>
    <xf numFmtId="0" fontId="56" fillId="0" borderId="2" xfId="0" applyFont="1" applyFill="1" applyBorder="1" applyAlignment="1">
      <alignment horizontal="center" vertical="center"/>
    </xf>
    <xf numFmtId="180" fontId="56" fillId="0" borderId="2" xfId="0" applyNumberFormat="1" applyFont="1" applyFill="1" applyBorder="1" applyAlignment="1">
      <alignment horizontal="center" vertical="center"/>
    </xf>
    <xf numFmtId="0" fontId="56" fillId="0" borderId="0" xfId="0" applyFont="1" applyFill="1" applyBorder="1" applyAlignment="1">
      <alignment horizontal="left" vertical="center"/>
    </xf>
    <xf numFmtId="180" fontId="63" fillId="0" borderId="0" xfId="0" applyNumberFormat="1" applyFont="1" applyFill="1" applyAlignment="1">
      <alignment horizontal="center" vertical="center" wrapText="1"/>
    </xf>
    <xf numFmtId="182" fontId="63" fillId="0" borderId="0" xfId="0" applyNumberFormat="1" applyFont="1" applyFill="1" applyAlignment="1">
      <alignment horizontal="center" vertical="center" wrapText="1"/>
    </xf>
    <xf numFmtId="182" fontId="56" fillId="0" borderId="0" xfId="0" applyNumberFormat="1" applyFont="1" applyFill="1" applyAlignment="1">
      <alignment horizontal="center" vertical="center"/>
    </xf>
    <xf numFmtId="183" fontId="56" fillId="0" borderId="0" xfId="0" applyNumberFormat="1" applyFont="1" applyFill="1" applyAlignment="1">
      <alignment horizontal="center" vertical="center"/>
    </xf>
    <xf numFmtId="0" fontId="56" fillId="0" borderId="0" xfId="0" applyFont="1" applyFill="1" applyAlignment="1">
      <alignment horizontal="center" vertical="center"/>
    </xf>
    <xf numFmtId="0" fontId="45" fillId="0" borderId="0" xfId="0" applyFont="1" applyFill="1" applyAlignment="1">
      <alignment horizontal="left" vertical="center"/>
    </xf>
    <xf numFmtId="0" fontId="63" fillId="0" borderId="0" xfId="0" applyFont="1" applyFill="1" applyAlignment="1">
      <alignment horizontal="right" vertical="center" wrapText="1"/>
    </xf>
    <xf numFmtId="0" fontId="64" fillId="0" borderId="2" xfId="0" applyFont="1" applyFill="1" applyBorder="1" applyAlignment="1">
      <alignment horizontal="center" vertical="center"/>
    </xf>
    <xf numFmtId="183" fontId="59" fillId="0" borderId="2" xfId="0" applyNumberFormat="1" applyFont="1" applyFill="1" applyBorder="1" applyAlignment="1">
      <alignment horizontal="center" vertical="center"/>
    </xf>
    <xf numFmtId="183" fontId="60" fillId="0" borderId="2" xfId="9" applyNumberFormat="1" applyFont="1" applyFill="1" applyBorder="1" applyAlignment="1">
      <alignment horizontal="center" vertical="center" wrapText="1"/>
    </xf>
    <xf numFmtId="183" fontId="64" fillId="0" borderId="2" xfId="0" applyNumberFormat="1" applyFont="1" applyFill="1" applyBorder="1" applyAlignment="1">
      <alignment horizontal="center" vertical="center" wrapText="1"/>
    </xf>
    <xf numFmtId="0" fontId="67" fillId="0" borderId="0" xfId="3" applyFont="1" applyFill="1" applyAlignment="1">
      <alignment vertical="center" wrapText="1"/>
    </xf>
    <xf numFmtId="0" fontId="5" fillId="0" borderId="0" xfId="3" applyFont="1" applyFill="1" applyAlignment="1">
      <alignment vertical="center" wrapText="1"/>
    </xf>
    <xf numFmtId="0" fontId="5" fillId="0" borderId="2" xfId="3" applyFont="1" applyFill="1" applyBorder="1" applyAlignment="1">
      <alignment horizontal="center" vertical="center" wrapText="1"/>
    </xf>
    <xf numFmtId="0" fontId="50" fillId="0" borderId="0" xfId="3" applyFont="1" applyFill="1" applyAlignment="1">
      <alignment vertical="center"/>
    </xf>
    <xf numFmtId="0" fontId="46" fillId="0" borderId="0" xfId="0" applyNumberFormat="1" applyFont="1" applyFill="1" applyAlignment="1">
      <alignment horizontal="left" vertical="center" wrapText="1"/>
    </xf>
    <xf numFmtId="0" fontId="8" fillId="0" borderId="0" xfId="0" applyFont="1" applyFill="1" applyAlignment="1">
      <alignment horizontal="center" vertical="center" wrapText="1"/>
    </xf>
    <xf numFmtId="43" fontId="47" fillId="0" borderId="1" xfId="0" applyNumberFormat="1" applyFont="1" applyFill="1" applyBorder="1" applyAlignment="1">
      <alignment horizontal="center" vertical="center"/>
    </xf>
    <xf numFmtId="0"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xf>
    <xf numFmtId="0" fontId="9" fillId="0" borderId="3" xfId="0" applyNumberFormat="1" applyFont="1" applyFill="1" applyBorder="1" applyAlignment="1">
      <alignment horizontal="center" vertical="center" wrapText="1"/>
    </xf>
    <xf numFmtId="0" fontId="34" fillId="0" borderId="0" xfId="0" applyFont="1" applyFill="1" applyAlignment="1">
      <alignment horizontal="left" vertical="center" wrapText="1"/>
    </xf>
    <xf numFmtId="176" fontId="12" fillId="0" borderId="4" xfId="2" applyNumberFormat="1" applyFont="1" applyFill="1" applyBorder="1" applyAlignment="1">
      <alignment horizontal="left" vertical="center" wrapText="1"/>
    </xf>
    <xf numFmtId="0" fontId="0" fillId="0" borderId="4" xfId="0" applyBorder="1" applyAlignment="1">
      <alignment vertical="center"/>
    </xf>
    <xf numFmtId="0" fontId="16" fillId="0" borderId="0" xfId="0" applyNumberFormat="1" applyFont="1" applyFill="1" applyAlignment="1">
      <alignment horizontal="center" vertical="center"/>
    </xf>
    <xf numFmtId="176" fontId="13" fillId="0" borderId="2" xfId="2" applyNumberFormat="1" applyFont="1" applyFill="1" applyBorder="1" applyAlignment="1">
      <alignment horizontal="center" vertical="center" wrapText="1"/>
    </xf>
    <xf numFmtId="176" fontId="13" fillId="0" borderId="2" xfId="0" applyNumberFormat="1" applyFont="1" applyFill="1" applyBorder="1" applyAlignment="1">
      <alignment horizontal="center" vertical="center" wrapText="1"/>
    </xf>
    <xf numFmtId="178" fontId="7" fillId="0" borderId="0" xfId="0" applyNumberFormat="1" applyFont="1" applyFill="1" applyAlignment="1">
      <alignment horizontal="center" vertical="center" wrapText="1"/>
    </xf>
    <xf numFmtId="178" fontId="0" fillId="0" borderId="1" xfId="0" applyNumberFormat="1" applyFill="1" applyBorder="1" applyAlignment="1">
      <alignment horizontal="right" vertical="center"/>
    </xf>
    <xf numFmtId="178" fontId="0" fillId="0" borderId="1" xfId="0" applyNumberFormat="1" applyFont="1" applyFill="1" applyBorder="1" applyAlignment="1">
      <alignment horizontal="right" vertical="center"/>
    </xf>
    <xf numFmtId="0" fontId="51" fillId="0" borderId="4" xfId="4" applyFont="1" applyFill="1" applyBorder="1" applyAlignment="1">
      <alignment horizontal="left" vertical="center" wrapText="1"/>
    </xf>
    <xf numFmtId="0" fontId="7" fillId="0" borderId="0" xfId="0" applyNumberFormat="1" applyFont="1" applyFill="1" applyAlignment="1">
      <alignment horizontal="center" vertical="center" wrapText="1"/>
    </xf>
    <xf numFmtId="0" fontId="28" fillId="0" borderId="2" xfId="0" applyNumberFormat="1" applyFont="1" applyFill="1" applyBorder="1" applyAlignment="1">
      <alignment horizontal="center" vertical="center"/>
    </xf>
    <xf numFmtId="0" fontId="28" fillId="0" borderId="2" xfId="0" applyNumberFormat="1" applyFont="1" applyFill="1" applyBorder="1" applyAlignment="1">
      <alignment horizontal="center" vertical="center" wrapText="1"/>
    </xf>
    <xf numFmtId="0" fontId="25" fillId="0" borderId="2" xfId="0" applyNumberFormat="1" applyFont="1" applyFill="1" applyBorder="1" applyAlignment="1">
      <alignment horizontal="center" vertical="center" wrapText="1"/>
    </xf>
    <xf numFmtId="178" fontId="28" fillId="0" borderId="2" xfId="0" applyNumberFormat="1" applyFont="1" applyFill="1" applyBorder="1" applyAlignment="1">
      <alignment horizontal="center" vertical="center" wrapText="1"/>
    </xf>
    <xf numFmtId="176" fontId="28" fillId="0" borderId="5" xfId="0" applyNumberFormat="1" applyFont="1" applyFill="1" applyBorder="1" applyAlignment="1">
      <alignment horizontal="center" vertical="center" wrapText="1"/>
    </xf>
    <xf numFmtId="176" fontId="28" fillId="0" borderId="6" xfId="0" applyNumberFormat="1" applyFont="1" applyFill="1" applyBorder="1" applyAlignment="1">
      <alignment horizontal="center" vertical="center" wrapText="1"/>
    </xf>
    <xf numFmtId="176" fontId="28" fillId="0" borderId="7" xfId="0" applyNumberFormat="1" applyFont="1" applyFill="1" applyBorder="1" applyAlignment="1">
      <alignment horizontal="center" vertical="center" wrapText="1"/>
    </xf>
    <xf numFmtId="0" fontId="53" fillId="0" borderId="0" xfId="0" applyNumberFormat="1" applyFont="1" applyFill="1" applyAlignment="1">
      <alignment horizontal="left" vertical="center" wrapText="1"/>
    </xf>
    <xf numFmtId="178" fontId="52" fillId="0" borderId="1" xfId="0" applyNumberFormat="1" applyFont="1" applyFill="1" applyBorder="1" applyAlignment="1">
      <alignment horizontal="right" vertical="center"/>
    </xf>
    <xf numFmtId="0" fontId="52" fillId="0" borderId="0" xfId="0" applyNumberFormat="1" applyFont="1" applyFill="1" applyBorder="1" applyAlignment="1">
      <alignment horizontal="left" vertical="center"/>
    </xf>
    <xf numFmtId="0" fontId="14" fillId="0" borderId="4" xfId="0" applyNumberFormat="1" applyFont="1" applyFill="1" applyBorder="1" applyAlignment="1">
      <alignment horizontal="left" vertical="center" wrapText="1"/>
    </xf>
    <xf numFmtId="0" fontId="50" fillId="0" borderId="0" xfId="0" applyNumberFormat="1" applyFont="1" applyFill="1" applyAlignment="1">
      <alignment vertical="center"/>
    </xf>
    <xf numFmtId="0" fontId="17" fillId="0" borderId="2" xfId="0" applyNumberFormat="1" applyFont="1" applyFill="1" applyBorder="1" applyAlignment="1">
      <alignment horizontal="center" vertical="center" wrapText="1"/>
    </xf>
    <xf numFmtId="178" fontId="17" fillId="0" borderId="2" xfId="0" applyNumberFormat="1" applyFont="1" applyFill="1" applyBorder="1" applyAlignment="1">
      <alignment horizontal="center" vertical="center" wrapText="1"/>
    </xf>
    <xf numFmtId="176" fontId="17" fillId="0" borderId="2" xfId="0" applyNumberFormat="1" applyFont="1" applyFill="1" applyBorder="1" applyAlignment="1">
      <alignment horizontal="center" vertical="center" wrapText="1"/>
    </xf>
    <xf numFmtId="0" fontId="50" fillId="0" borderId="1" xfId="0" applyNumberFormat="1" applyFont="1" applyFill="1" applyBorder="1" applyAlignment="1">
      <alignment horizontal="center" vertical="center" wrapText="1"/>
    </xf>
    <xf numFmtId="0" fontId="17" fillId="0" borderId="5" xfId="0" applyNumberFormat="1" applyFont="1" applyFill="1" applyBorder="1" applyAlignment="1">
      <alignment horizontal="center" vertical="center" wrapText="1"/>
    </xf>
    <xf numFmtId="0" fontId="17" fillId="0" borderId="7" xfId="0" applyNumberFormat="1" applyFont="1" applyFill="1" applyBorder="1" applyAlignment="1">
      <alignment horizontal="center" vertical="center" wrapText="1"/>
    </xf>
    <xf numFmtId="0" fontId="45" fillId="0" borderId="1" xfId="0" applyNumberFormat="1" applyFont="1" applyFill="1" applyBorder="1" applyAlignment="1">
      <alignment horizontal="center" vertical="center"/>
    </xf>
    <xf numFmtId="0" fontId="18" fillId="0" borderId="2" xfId="0" applyNumberFormat="1" applyFont="1" applyFill="1" applyBorder="1" applyAlignment="1">
      <alignment horizontal="center" vertical="center" wrapText="1"/>
    </xf>
    <xf numFmtId="178" fontId="18" fillId="0" borderId="2" xfId="0" applyNumberFormat="1" applyFont="1" applyFill="1" applyBorder="1" applyAlignment="1">
      <alignment horizontal="center" vertical="center" wrapText="1"/>
    </xf>
    <xf numFmtId="176" fontId="18" fillId="0" borderId="5" xfId="0" applyNumberFormat="1" applyFont="1" applyFill="1" applyBorder="1" applyAlignment="1">
      <alignment horizontal="center" vertical="center" wrapText="1"/>
    </xf>
    <xf numFmtId="176" fontId="18" fillId="0" borderId="6" xfId="0" applyNumberFormat="1" applyFont="1" applyFill="1" applyBorder="1" applyAlignment="1">
      <alignment horizontal="center" vertical="center" wrapText="1"/>
    </xf>
    <xf numFmtId="176" fontId="18" fillId="0" borderId="7" xfId="0" applyNumberFormat="1" applyFont="1" applyFill="1" applyBorder="1" applyAlignment="1">
      <alignment horizontal="center" vertical="center" wrapText="1"/>
    </xf>
    <xf numFmtId="0" fontId="55" fillId="0" borderId="0" xfId="0" applyNumberFormat="1" applyFont="1" applyFill="1" applyAlignment="1">
      <alignment horizontal="left" vertical="center" wrapText="1"/>
    </xf>
    <xf numFmtId="179" fontId="16" fillId="0" borderId="0" xfId="0" applyNumberFormat="1" applyFont="1" applyFill="1" applyAlignment="1">
      <alignment horizontal="center" vertical="center" wrapText="1"/>
    </xf>
    <xf numFmtId="179" fontId="50" fillId="0" borderId="1" xfId="6"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wrapText="1"/>
    </xf>
    <xf numFmtId="178" fontId="7" fillId="0" borderId="0" xfId="0" applyNumberFormat="1" applyFont="1" applyFill="1" applyBorder="1" applyAlignment="1">
      <alignment horizontal="center" vertical="center" wrapText="1"/>
    </xf>
    <xf numFmtId="0" fontId="16" fillId="0" borderId="0" xfId="7" applyNumberFormat="1" applyFont="1" applyFill="1" applyAlignment="1">
      <alignment horizontal="center" vertical="center" wrapText="1"/>
    </xf>
    <xf numFmtId="178" fontId="16" fillId="0" borderId="0" xfId="7" applyNumberFormat="1" applyFont="1" applyFill="1" applyAlignment="1">
      <alignment horizontal="center" vertical="center" wrapText="1"/>
    </xf>
    <xf numFmtId="178" fontId="31" fillId="0" borderId="1" xfId="0" applyNumberFormat="1" applyFont="1" applyFill="1" applyBorder="1" applyAlignment="1">
      <alignment horizontal="right" vertical="center"/>
    </xf>
    <xf numFmtId="0" fontId="59" fillId="0" borderId="0" xfId="0" applyNumberFormat="1" applyFont="1" applyFill="1" applyBorder="1" applyAlignment="1">
      <alignment horizontal="left" vertical="center"/>
    </xf>
    <xf numFmtId="0" fontId="59" fillId="0" borderId="0" xfId="0" applyNumberFormat="1" applyFont="1" applyFill="1" applyAlignment="1">
      <alignment horizontal="left" vertical="center"/>
    </xf>
    <xf numFmtId="0" fontId="56" fillId="0" borderId="4" xfId="0" applyNumberFormat="1" applyFont="1" applyFill="1" applyBorder="1" applyAlignment="1">
      <alignment vertical="center" wrapText="1"/>
    </xf>
    <xf numFmtId="178" fontId="56" fillId="0" borderId="4" xfId="0" applyNumberFormat="1" applyFont="1" applyFill="1" applyBorder="1" applyAlignment="1">
      <alignment vertical="center" wrapText="1"/>
    </xf>
    <xf numFmtId="178" fontId="31" fillId="0" borderId="1" xfId="0" applyNumberFormat="1" applyFont="1" applyFill="1" applyBorder="1" applyAlignment="1">
      <alignment horizontal="right" vertical="center" wrapText="1"/>
    </xf>
    <xf numFmtId="0" fontId="8" fillId="0" borderId="0" xfId="0" applyNumberFormat="1" applyFont="1" applyFill="1" applyBorder="1" applyAlignment="1">
      <alignment horizontal="center" vertical="center"/>
    </xf>
    <xf numFmtId="178" fontId="62" fillId="0" borderId="0" xfId="0" applyNumberFormat="1" applyFont="1" applyFill="1" applyAlignment="1">
      <alignment horizontal="center" vertical="center" wrapText="1"/>
    </xf>
    <xf numFmtId="0" fontId="62" fillId="0" borderId="0" xfId="0" applyNumberFormat="1" applyFont="1" applyFill="1" applyAlignment="1">
      <alignment horizontal="center" vertical="center" wrapText="1"/>
    </xf>
    <xf numFmtId="0" fontId="23" fillId="0" borderId="2" xfId="0" applyNumberFormat="1" applyFont="1" applyFill="1" applyBorder="1" applyAlignment="1">
      <alignment horizontal="center" vertical="center" wrapText="1"/>
    </xf>
    <xf numFmtId="0" fontId="33" fillId="0" borderId="2" xfId="0" applyNumberFormat="1" applyFont="1" applyFill="1" applyBorder="1" applyAlignment="1">
      <alignment vertical="center"/>
    </xf>
    <xf numFmtId="178" fontId="23" fillId="0" borderId="2" xfId="0" applyNumberFormat="1" applyFont="1" applyFill="1" applyBorder="1" applyAlignment="1">
      <alignment horizontal="center" vertical="center" wrapText="1"/>
    </xf>
    <xf numFmtId="178" fontId="32" fillId="0" borderId="2" xfId="0" applyNumberFormat="1" applyFont="1" applyFill="1" applyBorder="1" applyAlignment="1">
      <alignment horizontal="center" vertical="center" wrapText="1"/>
    </xf>
    <xf numFmtId="0" fontId="23" fillId="0" borderId="8" xfId="0" applyNumberFormat="1" applyFont="1" applyFill="1" applyBorder="1" applyAlignment="1">
      <alignment horizontal="center" vertical="center" wrapText="1"/>
    </xf>
    <xf numFmtId="178" fontId="32" fillId="0" borderId="4" xfId="0" applyNumberFormat="1" applyFont="1" applyFill="1" applyBorder="1" applyAlignment="1">
      <alignment horizontal="center" vertical="center" wrapText="1"/>
    </xf>
    <xf numFmtId="0" fontId="32" fillId="0" borderId="4" xfId="0" applyNumberFormat="1" applyFont="1" applyFill="1" applyBorder="1" applyAlignment="1">
      <alignment horizontal="center" vertical="center" wrapText="1"/>
    </xf>
    <xf numFmtId="178" fontId="32" fillId="0" borderId="9" xfId="0" applyNumberFormat="1" applyFont="1" applyFill="1" applyBorder="1" applyAlignment="1">
      <alignment horizontal="center" vertical="center" wrapText="1"/>
    </xf>
    <xf numFmtId="0" fontId="23" fillId="0" borderId="3" xfId="0" applyNumberFormat="1" applyFont="1" applyFill="1" applyBorder="1" applyAlignment="1">
      <alignment horizontal="center" vertical="center" wrapText="1"/>
    </xf>
    <xf numFmtId="178" fontId="32" fillId="0" borderId="11" xfId="0" applyNumberFormat="1" applyFont="1" applyFill="1" applyBorder="1" applyAlignment="1">
      <alignment horizontal="center" vertical="center" wrapText="1"/>
    </xf>
    <xf numFmtId="0" fontId="16" fillId="0" borderId="0" xfId="0" applyNumberFormat="1" applyFont="1" applyFill="1" applyBorder="1" applyAlignment="1">
      <alignment horizontal="center" vertical="center" wrapText="1"/>
    </xf>
    <xf numFmtId="181" fontId="16" fillId="0" borderId="0" xfId="0" applyNumberFormat="1" applyFont="1" applyFill="1" applyBorder="1" applyAlignment="1">
      <alignment horizontal="center" vertical="center" wrapText="1"/>
    </xf>
    <xf numFmtId="0" fontId="30" fillId="0" borderId="2" xfId="0" applyNumberFormat="1" applyFont="1" applyFill="1" applyBorder="1" applyAlignment="1">
      <alignment horizontal="center" vertical="center" wrapText="1"/>
    </xf>
    <xf numFmtId="178" fontId="30" fillId="0" borderId="2" xfId="0" applyNumberFormat="1" applyFont="1" applyFill="1" applyBorder="1" applyAlignment="1">
      <alignment horizontal="center" vertical="center" wrapText="1"/>
    </xf>
    <xf numFmtId="180" fontId="30" fillId="0" borderId="3" xfId="0" applyNumberFormat="1" applyFont="1" applyFill="1" applyBorder="1" applyAlignment="1">
      <alignment horizontal="center" vertical="center" wrapText="1"/>
    </xf>
    <xf numFmtId="180" fontId="30" fillId="0" borderId="10" xfId="0" applyNumberFormat="1" applyFont="1" applyFill="1" applyBorder="1" applyAlignment="1">
      <alignment horizontal="center" vertical="center" wrapText="1"/>
    </xf>
    <xf numFmtId="180" fontId="30" fillId="0" borderId="11" xfId="0" applyNumberFormat="1" applyFont="1" applyFill="1" applyBorder="1" applyAlignment="1">
      <alignment horizontal="center" vertical="center" wrapText="1"/>
    </xf>
    <xf numFmtId="0" fontId="55" fillId="0" borderId="0" xfId="0" applyNumberFormat="1" applyFont="1" applyFill="1" applyBorder="1" applyAlignment="1">
      <alignment horizontal="left" vertical="center" wrapText="1"/>
    </xf>
    <xf numFmtId="0" fontId="8" fillId="0" borderId="0" xfId="0" applyFont="1" applyAlignment="1">
      <alignment horizontal="center" vertical="center"/>
    </xf>
    <xf numFmtId="0" fontId="56" fillId="0" borderId="0" xfId="0" applyFont="1" applyBorder="1" applyAlignment="1">
      <alignment horizontal="left" vertical="center"/>
    </xf>
    <xf numFmtId="0" fontId="66" fillId="0" borderId="0" xfId="0" applyFont="1" applyAlignment="1">
      <alignment horizontal="left" vertical="center" wrapText="1"/>
    </xf>
    <xf numFmtId="178" fontId="66" fillId="0" borderId="0" xfId="0" applyNumberFormat="1" applyFont="1" applyAlignment="1">
      <alignment horizontal="left" vertical="center" wrapText="1"/>
    </xf>
    <xf numFmtId="0" fontId="16" fillId="0" borderId="0" xfId="0" applyNumberFormat="1" applyFont="1" applyFill="1" applyAlignment="1">
      <alignment horizontal="center" vertical="center" wrapText="1"/>
    </xf>
    <xf numFmtId="178" fontId="16" fillId="0" borderId="0" xfId="0" applyNumberFormat="1" applyFont="1" applyFill="1" applyAlignment="1">
      <alignment horizontal="center" vertical="center" wrapText="1"/>
    </xf>
    <xf numFmtId="0" fontId="41" fillId="0" borderId="2" xfId="0" applyFont="1" applyBorder="1" applyAlignment="1">
      <alignment horizontal="center" vertical="center" wrapText="1"/>
    </xf>
    <xf numFmtId="178" fontId="41" fillId="0" borderId="2" xfId="0" applyNumberFormat="1" applyFont="1" applyBorder="1" applyAlignment="1">
      <alignment horizontal="center" vertical="center" wrapText="1"/>
    </xf>
    <xf numFmtId="180" fontId="56" fillId="0" borderId="0" xfId="0" applyNumberFormat="1" applyFont="1" applyFill="1" applyAlignment="1">
      <alignment horizontal="left" vertical="center" wrapText="1"/>
    </xf>
    <xf numFmtId="180" fontId="56" fillId="0" borderId="0" xfId="0" applyNumberFormat="1" applyFont="1" applyFill="1" applyAlignment="1">
      <alignment horizontal="center" vertical="center" wrapText="1"/>
    </xf>
    <xf numFmtId="0" fontId="7" fillId="0" borderId="0" xfId="0" applyFont="1" applyFill="1" applyAlignment="1">
      <alignment horizontal="center" vertical="center" wrapText="1"/>
    </xf>
    <xf numFmtId="0" fontId="3" fillId="0" borderId="12" xfId="0"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7" fillId="0" borderId="0" xfId="8" applyFont="1" applyFill="1" applyAlignment="1">
      <alignment horizontal="center" vertical="center"/>
    </xf>
    <xf numFmtId="0" fontId="3" fillId="0" borderId="0" xfId="8" applyFont="1" applyFill="1" applyAlignment="1">
      <alignment horizontal="center" vertical="center"/>
    </xf>
    <xf numFmtId="0" fontId="56" fillId="0" borderId="0" xfId="0" applyFont="1" applyFill="1" applyBorder="1" applyAlignment="1">
      <alignment horizontal="left" vertical="center" wrapText="1"/>
    </xf>
    <xf numFmtId="0" fontId="7" fillId="0" borderId="0" xfId="3" applyFont="1" applyFill="1" applyAlignment="1">
      <alignment horizontal="center" vertical="center" wrapText="1"/>
    </xf>
    <xf numFmtId="0" fontId="5" fillId="0" borderId="0" xfId="3" applyFont="1" applyFill="1" applyAlignment="1">
      <alignment horizontal="center" vertical="center" wrapText="1"/>
    </xf>
    <xf numFmtId="0" fontId="5" fillId="0" borderId="2" xfId="3" applyFont="1" applyFill="1" applyBorder="1" applyAlignment="1">
      <alignment horizontal="center" vertical="center" wrapText="1"/>
    </xf>
    <xf numFmtId="0" fontId="5" fillId="0" borderId="2" xfId="3" applyFont="1" applyFill="1" applyBorder="1" applyAlignment="1">
      <alignment horizontal="left" vertical="center" wrapText="1"/>
    </xf>
    <xf numFmtId="0" fontId="5" fillId="0" borderId="2" xfId="3" applyNumberFormat="1" applyFont="1" applyFill="1" applyBorder="1" applyAlignment="1">
      <alignment horizontal="center" vertical="center" wrapText="1"/>
    </xf>
    <xf numFmtId="9" fontId="5" fillId="0" borderId="2" xfId="3" applyNumberFormat="1" applyFont="1" applyFill="1" applyBorder="1" applyAlignment="1">
      <alignment horizontal="center" vertical="center" wrapText="1"/>
    </xf>
    <xf numFmtId="0" fontId="5" fillId="0" borderId="3" xfId="3" applyFont="1" applyFill="1" applyBorder="1" applyAlignment="1">
      <alignment horizontal="left" vertical="center" wrapText="1"/>
    </xf>
    <xf numFmtId="0" fontId="5" fillId="0" borderId="10" xfId="3" applyFont="1" applyFill="1" applyBorder="1" applyAlignment="1">
      <alignment horizontal="left" vertical="center" wrapText="1"/>
    </xf>
    <xf numFmtId="0" fontId="5" fillId="0" borderId="11" xfId="3" applyFont="1" applyFill="1" applyBorder="1" applyAlignment="1">
      <alignment horizontal="left" vertical="center" wrapText="1"/>
    </xf>
  </cellXfs>
  <cellStyles count="10">
    <cellStyle name="常规" xfId="0" builtinId="0"/>
    <cellStyle name="常规 10 2 2 2 3" xfId="5"/>
    <cellStyle name="常规 2" xfId="3"/>
    <cellStyle name="常规 3" xfId="4"/>
    <cellStyle name="常规_Sheet1_1" xfId="9"/>
    <cellStyle name="常规_Sheet1_5" xfId="8"/>
    <cellStyle name="常规_疟疾防治项目" xfId="7"/>
    <cellStyle name="常规_总表_1" xfId="6"/>
    <cellStyle name="常规_总表_任务表" xfId="2"/>
    <cellStyle name="千位分隔"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abSelected="1" zoomScaleNormal="100" workbookViewId="0">
      <selection activeCell="S26" sqref="S26"/>
    </sheetView>
  </sheetViews>
  <sheetFormatPr defaultRowHeight="13.5" x14ac:dyDescent="0.15"/>
  <cols>
    <col min="1" max="1" width="11.625" customWidth="1"/>
    <col min="2" max="2" width="8.125" customWidth="1"/>
    <col min="3" max="3" width="7.125" customWidth="1"/>
    <col min="4" max="4" width="7.375" customWidth="1"/>
    <col min="5" max="5" width="6.75" customWidth="1"/>
    <col min="6" max="6" width="7.875" customWidth="1"/>
    <col min="7" max="7" width="6.625" customWidth="1"/>
    <col min="8" max="8" width="6.375" customWidth="1"/>
    <col min="9" max="9" width="5.875" customWidth="1"/>
    <col min="10" max="10" width="6.125" customWidth="1"/>
    <col min="11" max="11" width="6" customWidth="1"/>
    <col min="12" max="12" width="5.875" customWidth="1"/>
    <col min="13" max="13" width="7.25" customWidth="1"/>
    <col min="14" max="14" width="6.125" customWidth="1"/>
    <col min="15" max="16" width="6.75" customWidth="1"/>
    <col min="18" max="18" width="7.625" customWidth="1"/>
    <col min="27" max="27" width="9" customWidth="1"/>
  </cols>
  <sheetData>
    <row r="1" spans="1:19" ht="20.100000000000001" customHeight="1" x14ac:dyDescent="0.15">
      <c r="A1" s="132" t="s">
        <v>0</v>
      </c>
      <c r="B1" s="1"/>
      <c r="C1" s="1"/>
      <c r="D1" s="1"/>
      <c r="E1" s="1"/>
      <c r="F1" s="1"/>
      <c r="G1" s="1"/>
      <c r="H1" s="1"/>
      <c r="I1" s="1"/>
      <c r="J1" s="1"/>
      <c r="K1" s="2"/>
      <c r="L1" s="1"/>
      <c r="M1" s="3"/>
      <c r="N1" s="3"/>
      <c r="O1" s="3"/>
      <c r="P1" s="3"/>
      <c r="Q1" s="3"/>
      <c r="R1" s="3"/>
      <c r="S1" s="3"/>
    </row>
    <row r="2" spans="1:19" ht="22.5" customHeight="1" x14ac:dyDescent="0.15">
      <c r="A2" s="205" t="s">
        <v>34</v>
      </c>
      <c r="B2" s="205"/>
      <c r="C2" s="205"/>
      <c r="D2" s="205"/>
      <c r="E2" s="205"/>
      <c r="F2" s="205"/>
      <c r="G2" s="205"/>
      <c r="H2" s="205"/>
      <c r="I2" s="205"/>
      <c r="J2" s="205"/>
      <c r="K2" s="205"/>
      <c r="L2" s="205"/>
      <c r="M2" s="205"/>
      <c r="N2" s="205"/>
      <c r="O2" s="205"/>
      <c r="P2" s="205"/>
      <c r="Q2" s="205"/>
      <c r="R2" s="205"/>
      <c r="S2" s="205"/>
    </row>
    <row r="3" spans="1:19" ht="20.100000000000001" customHeight="1" x14ac:dyDescent="0.15">
      <c r="A3" s="4"/>
      <c r="B3" s="5"/>
      <c r="C3" s="6"/>
      <c r="D3" s="6"/>
      <c r="E3" s="6"/>
      <c r="F3" s="6"/>
      <c r="G3" s="6"/>
      <c r="H3" s="6"/>
      <c r="I3" s="6"/>
      <c r="J3" s="6"/>
      <c r="K3" s="7"/>
      <c r="L3" s="8"/>
      <c r="M3" s="9"/>
      <c r="N3" s="9"/>
      <c r="O3" s="9"/>
      <c r="P3" s="9"/>
      <c r="Q3" s="9"/>
      <c r="R3" s="206" t="s">
        <v>22</v>
      </c>
      <c r="S3" s="206"/>
    </row>
    <row r="4" spans="1:19" ht="20.100000000000001" customHeight="1" x14ac:dyDescent="0.15">
      <c r="A4" s="207" t="s">
        <v>1</v>
      </c>
      <c r="B4" s="208" t="s">
        <v>2</v>
      </c>
      <c r="C4" s="208"/>
      <c r="D4" s="208"/>
      <c r="E4" s="208"/>
      <c r="F4" s="208"/>
      <c r="G4" s="208"/>
      <c r="H4" s="208"/>
      <c r="I4" s="208"/>
      <c r="J4" s="208"/>
      <c r="K4" s="208"/>
      <c r="L4" s="208"/>
      <c r="M4" s="208"/>
      <c r="N4" s="208"/>
      <c r="O4" s="208"/>
      <c r="P4" s="208"/>
      <c r="Q4" s="207" t="s">
        <v>35</v>
      </c>
      <c r="R4" s="209" t="s">
        <v>3</v>
      </c>
      <c r="S4" s="207" t="s">
        <v>4</v>
      </c>
    </row>
    <row r="5" spans="1:19" ht="51.75" customHeight="1" x14ac:dyDescent="0.15">
      <c r="A5" s="207"/>
      <c r="B5" s="10" t="s">
        <v>5</v>
      </c>
      <c r="C5" s="10" t="s">
        <v>6</v>
      </c>
      <c r="D5" s="10" t="s">
        <v>7</v>
      </c>
      <c r="E5" s="10" t="s">
        <v>8</v>
      </c>
      <c r="F5" s="10" t="s">
        <v>9</v>
      </c>
      <c r="G5" s="10" t="s">
        <v>10</v>
      </c>
      <c r="H5" s="10" t="s">
        <v>11</v>
      </c>
      <c r="I5" s="10" t="s">
        <v>12</v>
      </c>
      <c r="J5" s="10" t="s">
        <v>13</v>
      </c>
      <c r="K5" s="10" t="s">
        <v>14</v>
      </c>
      <c r="L5" s="10" t="s">
        <v>15</v>
      </c>
      <c r="M5" s="10" t="s">
        <v>16</v>
      </c>
      <c r="N5" s="10" t="s">
        <v>17</v>
      </c>
      <c r="O5" s="10" t="s">
        <v>18</v>
      </c>
      <c r="P5" s="10" t="s">
        <v>19</v>
      </c>
      <c r="Q5" s="207"/>
      <c r="R5" s="209"/>
      <c r="S5" s="207"/>
    </row>
    <row r="6" spans="1:19" ht="20.100000000000001" customHeight="1" x14ac:dyDescent="0.15">
      <c r="A6" s="11" t="s">
        <v>20</v>
      </c>
      <c r="B6" s="12">
        <f>SUM(C6:P6)</f>
        <v>456.79999999999995</v>
      </c>
      <c r="C6" s="12">
        <v>24.03</v>
      </c>
      <c r="D6" s="12">
        <v>296.52</v>
      </c>
      <c r="E6" s="12">
        <v>27.99</v>
      </c>
      <c r="F6" s="12">
        <v>11.98</v>
      </c>
      <c r="G6" s="12">
        <v>34.9</v>
      </c>
      <c r="H6" s="12">
        <v>22.11</v>
      </c>
      <c r="I6" s="12">
        <v>0.4</v>
      </c>
      <c r="J6" s="12">
        <v>0.5</v>
      </c>
      <c r="K6" s="13">
        <v>2.95</v>
      </c>
      <c r="L6" s="12">
        <v>2.06</v>
      </c>
      <c r="M6" s="14">
        <v>1.66</v>
      </c>
      <c r="N6" s="14">
        <v>10.7</v>
      </c>
      <c r="O6" s="14">
        <v>13</v>
      </c>
      <c r="P6" s="14">
        <v>8</v>
      </c>
      <c r="Q6" s="14">
        <v>267.27</v>
      </c>
      <c r="R6" s="15">
        <f>B6-Q6</f>
        <v>189.52999999999997</v>
      </c>
      <c r="S6" s="14">
        <f t="shared" ref="S6:S18" si="0">R6</f>
        <v>189.52999999999997</v>
      </c>
    </row>
    <row r="7" spans="1:19" ht="20.100000000000001" customHeight="1" x14ac:dyDescent="0.15">
      <c r="A7" s="16" t="s">
        <v>23</v>
      </c>
      <c r="B7" s="12">
        <f t="shared" ref="B7:B18" si="1">SUM(C7:P7)</f>
        <v>107.9</v>
      </c>
      <c r="C7" s="12"/>
      <c r="D7" s="12">
        <v>100</v>
      </c>
      <c r="E7" s="12"/>
      <c r="F7" s="12"/>
      <c r="G7" s="12">
        <v>7.9</v>
      </c>
      <c r="H7" s="12"/>
      <c r="I7" s="12"/>
      <c r="J7" s="12"/>
      <c r="K7" s="13"/>
      <c r="L7" s="12"/>
      <c r="M7" s="14"/>
      <c r="N7" s="14"/>
      <c r="O7" s="14"/>
      <c r="P7" s="14"/>
      <c r="Q7" s="14">
        <v>72.3</v>
      </c>
      <c r="R7" s="15">
        <f t="shared" ref="R7:R18" si="2">B7-Q7</f>
        <v>35.600000000000009</v>
      </c>
      <c r="S7" s="14">
        <f t="shared" si="0"/>
        <v>35.600000000000009</v>
      </c>
    </row>
    <row r="8" spans="1:19" ht="20.100000000000001" customHeight="1" x14ac:dyDescent="0.15">
      <c r="A8" s="16" t="s">
        <v>24</v>
      </c>
      <c r="B8" s="12">
        <f t="shared" si="1"/>
        <v>152.01</v>
      </c>
      <c r="C8" s="12">
        <v>24.03</v>
      </c>
      <c r="D8" s="12">
        <v>79.069999999999993</v>
      </c>
      <c r="E8" s="12"/>
      <c r="F8" s="12"/>
      <c r="G8" s="12">
        <v>27</v>
      </c>
      <c r="H8" s="12">
        <v>16.5</v>
      </c>
      <c r="I8" s="12">
        <v>0.4</v>
      </c>
      <c r="J8" s="12">
        <v>0.5</v>
      </c>
      <c r="K8" s="13">
        <v>2.95</v>
      </c>
      <c r="L8" s="12">
        <v>1.56</v>
      </c>
      <c r="M8" s="14"/>
      <c r="N8" s="14"/>
      <c r="O8" s="14"/>
      <c r="P8" s="14"/>
      <c r="Q8" s="14">
        <v>88.55</v>
      </c>
      <c r="R8" s="15">
        <f t="shared" si="2"/>
        <v>63.459999999999994</v>
      </c>
      <c r="S8" s="14">
        <f t="shared" si="0"/>
        <v>63.459999999999994</v>
      </c>
    </row>
    <row r="9" spans="1:19" ht="20.100000000000001" customHeight="1" x14ac:dyDescent="0.15">
      <c r="A9" s="16" t="s">
        <v>25</v>
      </c>
      <c r="B9" s="12">
        <f t="shared" si="1"/>
        <v>25.63</v>
      </c>
      <c r="C9" s="12"/>
      <c r="D9" s="12">
        <v>22.63</v>
      </c>
      <c r="E9" s="12"/>
      <c r="F9" s="12"/>
      <c r="G9" s="12"/>
      <c r="H9" s="12">
        <v>3</v>
      </c>
      <c r="I9" s="12"/>
      <c r="J9" s="12"/>
      <c r="K9" s="13"/>
      <c r="L9" s="12"/>
      <c r="M9" s="14"/>
      <c r="N9" s="14"/>
      <c r="O9" s="14"/>
      <c r="P9" s="14"/>
      <c r="Q9" s="14">
        <v>15.3</v>
      </c>
      <c r="R9" s="15">
        <f t="shared" si="2"/>
        <v>10.329999999999998</v>
      </c>
      <c r="S9" s="14">
        <f t="shared" si="0"/>
        <v>10.329999999999998</v>
      </c>
    </row>
    <row r="10" spans="1:19" ht="20.100000000000001" customHeight="1" x14ac:dyDescent="0.15">
      <c r="A10" s="16" t="s">
        <v>26</v>
      </c>
      <c r="B10" s="12">
        <f t="shared" si="1"/>
        <v>23.94</v>
      </c>
      <c r="C10" s="12"/>
      <c r="D10" s="12">
        <v>14.32</v>
      </c>
      <c r="E10" s="12">
        <v>2.5</v>
      </c>
      <c r="F10" s="12">
        <v>6.92</v>
      </c>
      <c r="G10" s="12"/>
      <c r="H10" s="12">
        <v>0.2</v>
      </c>
      <c r="I10" s="12"/>
      <c r="J10" s="12"/>
      <c r="K10" s="13"/>
      <c r="L10" s="12"/>
      <c r="M10" s="14"/>
      <c r="N10" s="14"/>
      <c r="O10" s="14"/>
      <c r="P10" s="14"/>
      <c r="Q10" s="14">
        <v>16.05</v>
      </c>
      <c r="R10" s="15">
        <f t="shared" si="2"/>
        <v>7.8900000000000006</v>
      </c>
      <c r="S10" s="14">
        <f t="shared" si="0"/>
        <v>7.8900000000000006</v>
      </c>
    </row>
    <row r="11" spans="1:19" ht="20.100000000000001" customHeight="1" x14ac:dyDescent="0.15">
      <c r="A11" s="16" t="s">
        <v>27</v>
      </c>
      <c r="B11" s="12">
        <f t="shared" si="1"/>
        <v>79.98</v>
      </c>
      <c r="C11" s="12"/>
      <c r="D11" s="12">
        <v>79.98</v>
      </c>
      <c r="E11" s="12"/>
      <c r="F11" s="12"/>
      <c r="G11" s="12"/>
      <c r="H11" s="12"/>
      <c r="I11" s="12"/>
      <c r="J11" s="12"/>
      <c r="K11" s="13"/>
      <c r="L11" s="12"/>
      <c r="M11" s="14"/>
      <c r="N11" s="14"/>
      <c r="O11" s="14"/>
      <c r="P11" s="14"/>
      <c r="Q11" s="14">
        <v>54.07</v>
      </c>
      <c r="R11" s="15">
        <f t="shared" si="2"/>
        <v>25.910000000000004</v>
      </c>
      <c r="S11" s="14">
        <f t="shared" si="0"/>
        <v>25.910000000000004</v>
      </c>
    </row>
    <row r="12" spans="1:19" ht="20.100000000000001" customHeight="1" x14ac:dyDescent="0.15">
      <c r="A12" s="16" t="s">
        <v>28</v>
      </c>
      <c r="B12" s="12">
        <f t="shared" si="1"/>
        <v>3.2</v>
      </c>
      <c r="C12" s="12"/>
      <c r="D12" s="12"/>
      <c r="E12" s="12"/>
      <c r="F12" s="12"/>
      <c r="G12" s="12"/>
      <c r="H12" s="12"/>
      <c r="I12" s="12"/>
      <c r="J12" s="12"/>
      <c r="K12" s="13"/>
      <c r="L12" s="12">
        <v>0.5</v>
      </c>
      <c r="M12" s="14"/>
      <c r="N12" s="14">
        <v>2.7</v>
      </c>
      <c r="O12" s="14"/>
      <c r="P12" s="14"/>
      <c r="Q12" s="14"/>
      <c r="R12" s="15">
        <f t="shared" si="2"/>
        <v>3.2</v>
      </c>
      <c r="S12" s="14">
        <f t="shared" si="0"/>
        <v>3.2</v>
      </c>
    </row>
    <row r="13" spans="1:19" ht="20.100000000000001" customHeight="1" x14ac:dyDescent="0.15">
      <c r="A13" s="16" t="s">
        <v>29</v>
      </c>
      <c r="B13" s="12">
        <f t="shared" si="1"/>
        <v>50.599999999999994</v>
      </c>
      <c r="C13" s="12"/>
      <c r="D13" s="12">
        <v>0.52</v>
      </c>
      <c r="E13" s="12">
        <v>25.49</v>
      </c>
      <c r="F13" s="12">
        <v>5.0599999999999996</v>
      </c>
      <c r="G13" s="12"/>
      <c r="H13" s="12">
        <v>0.21</v>
      </c>
      <c r="I13" s="12"/>
      <c r="J13" s="12"/>
      <c r="K13" s="13"/>
      <c r="L13" s="12"/>
      <c r="M13" s="14">
        <v>1.32</v>
      </c>
      <c r="N13" s="14"/>
      <c r="O13" s="14">
        <v>10</v>
      </c>
      <c r="P13" s="14">
        <v>8</v>
      </c>
      <c r="Q13" s="14">
        <v>21</v>
      </c>
      <c r="R13" s="15">
        <f t="shared" si="2"/>
        <v>29.599999999999994</v>
      </c>
      <c r="S13" s="14">
        <f t="shared" si="0"/>
        <v>29.599999999999994</v>
      </c>
    </row>
    <row r="14" spans="1:19" ht="20.100000000000001" customHeight="1" x14ac:dyDescent="0.15">
      <c r="A14" s="16" t="s">
        <v>30</v>
      </c>
      <c r="B14" s="12">
        <f t="shared" si="1"/>
        <v>5.34</v>
      </c>
      <c r="C14" s="12"/>
      <c r="D14" s="12"/>
      <c r="E14" s="12"/>
      <c r="F14" s="12"/>
      <c r="G14" s="12"/>
      <c r="H14" s="12">
        <v>2.2000000000000002</v>
      </c>
      <c r="I14" s="12"/>
      <c r="J14" s="12"/>
      <c r="K14" s="13"/>
      <c r="L14" s="12"/>
      <c r="M14" s="14"/>
      <c r="N14" s="14">
        <v>3.14</v>
      </c>
      <c r="O14" s="14"/>
      <c r="P14" s="14"/>
      <c r="Q14" s="14"/>
      <c r="R14" s="15">
        <f t="shared" si="2"/>
        <v>5.34</v>
      </c>
      <c r="S14" s="14">
        <f t="shared" si="0"/>
        <v>5.34</v>
      </c>
    </row>
    <row r="15" spans="1:19" ht="20.100000000000001" customHeight="1" x14ac:dyDescent="0.15">
      <c r="A15" s="16" t="s">
        <v>31</v>
      </c>
      <c r="B15" s="12">
        <f t="shared" si="1"/>
        <v>3.87</v>
      </c>
      <c r="C15" s="12"/>
      <c r="D15" s="12"/>
      <c r="E15" s="12"/>
      <c r="F15" s="12"/>
      <c r="G15" s="12"/>
      <c r="H15" s="12"/>
      <c r="I15" s="12"/>
      <c r="J15" s="12"/>
      <c r="K15" s="13"/>
      <c r="L15" s="12"/>
      <c r="M15" s="14"/>
      <c r="N15" s="14">
        <v>3.87</v>
      </c>
      <c r="O15" s="14"/>
      <c r="P15" s="14"/>
      <c r="Q15" s="14"/>
      <c r="R15" s="15">
        <f t="shared" si="2"/>
        <v>3.87</v>
      </c>
      <c r="S15" s="14">
        <f t="shared" si="0"/>
        <v>3.87</v>
      </c>
    </row>
    <row r="16" spans="1:19" ht="20.100000000000001" customHeight="1" x14ac:dyDescent="0.15">
      <c r="A16" s="11" t="s">
        <v>21</v>
      </c>
      <c r="B16" s="12">
        <f t="shared" si="1"/>
        <v>0.99</v>
      </c>
      <c r="C16" s="12"/>
      <c r="D16" s="12"/>
      <c r="E16" s="12"/>
      <c r="F16" s="12"/>
      <c r="G16" s="12"/>
      <c r="H16" s="12"/>
      <c r="I16" s="12"/>
      <c r="J16" s="12"/>
      <c r="K16" s="13"/>
      <c r="L16" s="12"/>
      <c r="M16" s="14"/>
      <c r="N16" s="14">
        <v>0.99</v>
      </c>
      <c r="O16" s="14"/>
      <c r="P16" s="14"/>
      <c r="Q16" s="14"/>
      <c r="R16" s="15">
        <f t="shared" si="2"/>
        <v>0.99</v>
      </c>
      <c r="S16" s="14">
        <f t="shared" si="0"/>
        <v>0.99</v>
      </c>
    </row>
    <row r="17" spans="1:19" ht="20.100000000000001" customHeight="1" x14ac:dyDescent="0.15">
      <c r="A17" s="11" t="s">
        <v>32</v>
      </c>
      <c r="B17" s="12">
        <f t="shared" si="1"/>
        <v>2.23</v>
      </c>
      <c r="C17" s="12"/>
      <c r="D17" s="12"/>
      <c r="E17" s="12"/>
      <c r="F17" s="12"/>
      <c r="G17" s="12"/>
      <c r="H17" s="12"/>
      <c r="I17" s="12"/>
      <c r="J17" s="12"/>
      <c r="K17" s="13"/>
      <c r="L17" s="12"/>
      <c r="M17" s="14">
        <v>0.23</v>
      </c>
      <c r="N17" s="14"/>
      <c r="O17" s="14">
        <v>2</v>
      </c>
      <c r="P17" s="14"/>
      <c r="Q17" s="14"/>
      <c r="R17" s="15">
        <f t="shared" si="2"/>
        <v>2.23</v>
      </c>
      <c r="S17" s="14">
        <f t="shared" si="0"/>
        <v>2.23</v>
      </c>
    </row>
    <row r="18" spans="1:19" ht="20.100000000000001" customHeight="1" x14ac:dyDescent="0.15">
      <c r="A18" s="11" t="s">
        <v>33</v>
      </c>
      <c r="B18" s="12">
        <f t="shared" si="1"/>
        <v>1.1100000000000001</v>
      </c>
      <c r="C18" s="12"/>
      <c r="D18" s="12"/>
      <c r="E18" s="12"/>
      <c r="F18" s="12"/>
      <c r="G18" s="12"/>
      <c r="H18" s="12"/>
      <c r="I18" s="12"/>
      <c r="J18" s="12"/>
      <c r="K18" s="13"/>
      <c r="L18" s="12"/>
      <c r="M18" s="14">
        <v>0.11</v>
      </c>
      <c r="N18" s="14"/>
      <c r="O18" s="14">
        <v>1</v>
      </c>
      <c r="P18" s="14"/>
      <c r="Q18" s="14"/>
      <c r="R18" s="15">
        <f t="shared" si="2"/>
        <v>1.1100000000000001</v>
      </c>
      <c r="S18" s="14">
        <f t="shared" si="0"/>
        <v>1.1100000000000001</v>
      </c>
    </row>
    <row r="19" spans="1:19" ht="20.100000000000001" customHeight="1" x14ac:dyDescent="0.15">
      <c r="A19" s="204" t="s">
        <v>36</v>
      </c>
      <c r="B19" s="204"/>
      <c r="C19" s="204"/>
      <c r="D19" s="204"/>
      <c r="E19" s="204"/>
      <c r="F19" s="204"/>
      <c r="G19" s="204"/>
      <c r="H19" s="204"/>
      <c r="I19" s="204"/>
      <c r="J19" s="204"/>
      <c r="K19" s="204"/>
      <c r="L19" s="204"/>
      <c r="M19" s="204"/>
      <c r="N19" s="204"/>
      <c r="O19" s="204"/>
      <c r="P19" s="204"/>
      <c r="Q19" s="204"/>
      <c r="R19" s="204"/>
      <c r="S19" s="204"/>
    </row>
  </sheetData>
  <mergeCells count="8">
    <mergeCell ref="A19:S19"/>
    <mergeCell ref="A2:S2"/>
    <mergeCell ref="R3:S3"/>
    <mergeCell ref="A4:A5"/>
    <mergeCell ref="B4:P4"/>
    <mergeCell ref="Q4:Q5"/>
    <mergeCell ref="R4:R5"/>
    <mergeCell ref="S4:S5"/>
  </mergeCells>
  <phoneticPr fontId="2" type="noConversion"/>
  <pageMargins left="0.51181102362204722" right="0.51181102362204722" top="0.74803149606299213" bottom="0.7480314960629921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workbookViewId="0">
      <selection activeCell="A2" sqref="A2:N2"/>
    </sheetView>
  </sheetViews>
  <sheetFormatPr defaultRowHeight="13.5" x14ac:dyDescent="0.15"/>
  <cols>
    <col min="1" max="1" width="19" customWidth="1"/>
    <col min="2" max="2" width="8.25" customWidth="1"/>
    <col min="3" max="3" width="8.75" customWidth="1"/>
    <col min="4" max="4" width="8.375" customWidth="1"/>
    <col min="5" max="6" width="8.25" customWidth="1"/>
    <col min="7" max="7" width="8.5" customWidth="1"/>
    <col min="10" max="10" width="8.25" customWidth="1"/>
    <col min="13" max="13" width="8.375" customWidth="1"/>
  </cols>
  <sheetData>
    <row r="1" spans="1:14" ht="23.25" customHeight="1" x14ac:dyDescent="0.15">
      <c r="A1" s="133" t="s">
        <v>51</v>
      </c>
      <c r="B1" s="28"/>
      <c r="C1" s="28"/>
      <c r="D1" s="28"/>
      <c r="E1" s="28"/>
      <c r="F1" s="28"/>
      <c r="G1" s="28"/>
      <c r="H1" s="28"/>
      <c r="I1" s="28"/>
      <c r="J1" s="28"/>
      <c r="K1" s="28"/>
      <c r="L1" s="28"/>
      <c r="M1" s="28"/>
      <c r="N1" s="28"/>
    </row>
    <row r="2" spans="1:14" ht="24.75" customHeight="1" x14ac:dyDescent="0.15">
      <c r="A2" s="213" t="s">
        <v>240</v>
      </c>
      <c r="B2" s="213"/>
      <c r="C2" s="213"/>
      <c r="D2" s="213"/>
      <c r="E2" s="213"/>
      <c r="F2" s="213"/>
      <c r="G2" s="213"/>
      <c r="H2" s="213"/>
      <c r="I2" s="213"/>
      <c r="J2" s="213"/>
      <c r="K2" s="213"/>
      <c r="L2" s="213"/>
      <c r="M2" s="213"/>
      <c r="N2" s="213"/>
    </row>
    <row r="3" spans="1:14" ht="20.100000000000001" customHeight="1" x14ac:dyDescent="0.15">
      <c r="A3" s="17"/>
      <c r="B3" s="18"/>
      <c r="C3" s="17"/>
      <c r="D3" s="18"/>
      <c r="E3" s="17"/>
      <c r="F3" s="18"/>
      <c r="G3" s="17"/>
      <c r="H3" s="18"/>
      <c r="I3" s="17"/>
      <c r="J3" s="18"/>
      <c r="K3" s="19"/>
      <c r="L3" s="20"/>
      <c r="M3" s="20"/>
      <c r="N3" s="134" t="s">
        <v>37</v>
      </c>
    </row>
    <row r="4" spans="1:14" ht="32.25" customHeight="1" x14ac:dyDescent="0.15">
      <c r="A4" s="214" t="s">
        <v>1</v>
      </c>
      <c r="B4" s="214" t="s">
        <v>38</v>
      </c>
      <c r="C4" s="214"/>
      <c r="D4" s="214" t="s">
        <v>39</v>
      </c>
      <c r="E4" s="214"/>
      <c r="F4" s="215" t="s">
        <v>40</v>
      </c>
      <c r="G4" s="215"/>
      <c r="H4" s="215" t="s">
        <v>41</v>
      </c>
      <c r="I4" s="215"/>
      <c r="J4" s="215" t="s">
        <v>42</v>
      </c>
      <c r="K4" s="215"/>
      <c r="L4" s="215" t="s">
        <v>43</v>
      </c>
      <c r="M4" s="215" t="s">
        <v>52</v>
      </c>
      <c r="N4" s="215" t="s">
        <v>44</v>
      </c>
    </row>
    <row r="5" spans="1:14" ht="28.5" customHeight="1" x14ac:dyDescent="0.15">
      <c r="A5" s="214"/>
      <c r="B5" s="21" t="s">
        <v>45</v>
      </c>
      <c r="C5" s="22" t="s">
        <v>46</v>
      </c>
      <c r="D5" s="21" t="s">
        <v>45</v>
      </c>
      <c r="E5" s="22" t="s">
        <v>46</v>
      </c>
      <c r="F5" s="21" t="s">
        <v>45</v>
      </c>
      <c r="G5" s="22" t="s">
        <v>46</v>
      </c>
      <c r="H5" s="21" t="s">
        <v>47</v>
      </c>
      <c r="I5" s="22" t="s">
        <v>46</v>
      </c>
      <c r="J5" s="23" t="s">
        <v>48</v>
      </c>
      <c r="K5" s="22" t="s">
        <v>46</v>
      </c>
      <c r="L5" s="215"/>
      <c r="M5" s="215"/>
      <c r="N5" s="215"/>
    </row>
    <row r="6" spans="1:14" ht="33.75" customHeight="1" x14ac:dyDescent="0.15">
      <c r="A6" s="24" t="s">
        <v>234</v>
      </c>
      <c r="B6" s="25">
        <v>2</v>
      </c>
      <c r="C6" s="29">
        <f>B6*0.2</f>
        <v>0.4</v>
      </c>
      <c r="D6" s="26">
        <v>9</v>
      </c>
      <c r="E6" s="29">
        <f>D6*0.05</f>
        <v>0.45</v>
      </c>
      <c r="F6" s="26">
        <v>66</v>
      </c>
      <c r="G6" s="29">
        <f>F6*0.03</f>
        <v>1.98</v>
      </c>
      <c r="H6" s="25">
        <v>15</v>
      </c>
      <c r="I6" s="29">
        <f>H6*0.08</f>
        <v>1.2</v>
      </c>
      <c r="J6" s="27">
        <v>1</v>
      </c>
      <c r="K6" s="30">
        <v>20</v>
      </c>
      <c r="L6" s="31">
        <v>24.03</v>
      </c>
      <c r="M6" s="31">
        <v>16.239999999999998</v>
      </c>
      <c r="N6" s="31">
        <v>7.79</v>
      </c>
    </row>
    <row r="7" spans="1:14" ht="20.100000000000001" customHeight="1" x14ac:dyDescent="0.15">
      <c r="A7" s="211" t="s">
        <v>49</v>
      </c>
      <c r="B7" s="212"/>
      <c r="C7" s="212"/>
      <c r="D7" s="212"/>
      <c r="E7" s="212"/>
      <c r="F7" s="212"/>
      <c r="G7" s="212"/>
      <c r="H7" s="212"/>
      <c r="I7" s="212"/>
      <c r="J7" s="212"/>
      <c r="K7" s="212"/>
      <c r="L7" s="212"/>
      <c r="M7" s="212"/>
      <c r="N7" s="212"/>
    </row>
    <row r="8" spans="1:14" ht="129.75" customHeight="1" x14ac:dyDescent="0.15">
      <c r="A8" s="210" t="s">
        <v>50</v>
      </c>
      <c r="B8" s="210"/>
      <c r="C8" s="210"/>
      <c r="D8" s="210"/>
      <c r="E8" s="210"/>
      <c r="F8" s="210"/>
      <c r="G8" s="210"/>
      <c r="H8" s="210"/>
      <c r="I8" s="210"/>
      <c r="J8" s="210"/>
      <c r="K8" s="210"/>
      <c r="L8" s="210"/>
      <c r="M8" s="210"/>
      <c r="N8" s="210"/>
    </row>
  </sheetData>
  <mergeCells count="12">
    <mergeCell ref="A8:N8"/>
    <mergeCell ref="A7:N7"/>
    <mergeCell ref="A2:N2"/>
    <mergeCell ref="A4:A5"/>
    <mergeCell ref="B4:C4"/>
    <mergeCell ref="D4:E4"/>
    <mergeCell ref="F4:G4"/>
    <mergeCell ref="H4:I4"/>
    <mergeCell ref="J4:K4"/>
    <mergeCell ref="L4:L5"/>
    <mergeCell ref="M4:M5"/>
    <mergeCell ref="N4:N5"/>
  </mergeCells>
  <phoneticPr fontId="2" type="noConversion"/>
  <pageMargins left="0.51181102362204722" right="0.51181102362204722" top="0.74803149606299213" bottom="0.74803149606299213" header="0.31496062992125984" footer="0.31496062992125984"/>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A2" sqref="A2:H2"/>
    </sheetView>
  </sheetViews>
  <sheetFormatPr defaultRowHeight="13.5" x14ac:dyDescent="0.15"/>
  <cols>
    <col min="1" max="1" width="19.875" customWidth="1"/>
    <col min="2" max="2" width="14.5" customWidth="1"/>
    <col min="3" max="3" width="19" customWidth="1"/>
    <col min="4" max="4" width="13.125" customWidth="1"/>
    <col min="5" max="5" width="11.75" customWidth="1"/>
    <col min="6" max="6" width="13.5" customWidth="1"/>
    <col min="7" max="7" width="15.375" customWidth="1"/>
    <col min="8" max="8" width="18.125" customWidth="1"/>
  </cols>
  <sheetData>
    <row r="1" spans="1:8" ht="24.95" customHeight="1" x14ac:dyDescent="0.15">
      <c r="A1" s="138" t="s">
        <v>67</v>
      </c>
    </row>
    <row r="2" spans="1:8" ht="24.95" customHeight="1" x14ac:dyDescent="0.15">
      <c r="A2" s="216" t="s">
        <v>241</v>
      </c>
      <c r="B2" s="216"/>
      <c r="C2" s="216"/>
      <c r="D2" s="216"/>
      <c r="E2" s="216"/>
      <c r="F2" s="216"/>
      <c r="G2" s="216"/>
      <c r="H2" s="216"/>
    </row>
    <row r="3" spans="1:8" ht="24.95" customHeight="1" x14ac:dyDescent="0.15">
      <c r="A3" s="32"/>
      <c r="B3" s="32"/>
      <c r="C3" s="33"/>
      <c r="D3" s="33"/>
      <c r="E3" s="217"/>
      <c r="F3" s="218"/>
      <c r="G3" s="33"/>
      <c r="H3" s="139" t="s">
        <v>235</v>
      </c>
    </row>
    <row r="4" spans="1:8" ht="24.95" customHeight="1" x14ac:dyDescent="0.15">
      <c r="A4" s="34" t="s">
        <v>53</v>
      </c>
      <c r="B4" s="34" t="s">
        <v>54</v>
      </c>
      <c r="C4" s="34" t="s">
        <v>55</v>
      </c>
      <c r="D4" s="34" t="s">
        <v>56</v>
      </c>
      <c r="E4" s="34" t="s">
        <v>57</v>
      </c>
      <c r="F4" s="34" t="s">
        <v>58</v>
      </c>
      <c r="G4" s="36" t="s">
        <v>68</v>
      </c>
      <c r="H4" s="36" t="s">
        <v>69</v>
      </c>
    </row>
    <row r="5" spans="1:8" ht="24.95" customHeight="1" x14ac:dyDescent="0.15">
      <c r="A5" s="34" t="s">
        <v>59</v>
      </c>
      <c r="B5" s="35">
        <f>SUM(C5:F5)</f>
        <v>296.52</v>
      </c>
      <c r="C5" s="35">
        <f t="shared" ref="C5:H5" si="0">SUM(C6:C11)</f>
        <v>93.909999999999982</v>
      </c>
      <c r="D5" s="35">
        <f t="shared" si="0"/>
        <v>22.63</v>
      </c>
      <c r="E5" s="35">
        <f t="shared" si="0"/>
        <v>79.98</v>
      </c>
      <c r="F5" s="35">
        <f t="shared" si="0"/>
        <v>100</v>
      </c>
      <c r="G5" s="35">
        <f t="shared" si="0"/>
        <v>205.15</v>
      </c>
      <c r="H5" s="35">
        <f t="shared" si="0"/>
        <v>91.36999999999999</v>
      </c>
    </row>
    <row r="6" spans="1:8" ht="24.95" customHeight="1" x14ac:dyDescent="0.15">
      <c r="A6" s="135" t="s">
        <v>60</v>
      </c>
      <c r="B6" s="136">
        <f t="shared" ref="B6:B11" si="1">SUM(C6:F6)</f>
        <v>100</v>
      </c>
      <c r="C6" s="137"/>
      <c r="D6" s="137"/>
      <c r="E6" s="137"/>
      <c r="F6" s="137">
        <v>100</v>
      </c>
      <c r="G6" s="137">
        <v>72.3</v>
      </c>
      <c r="H6" s="137">
        <f t="shared" ref="H6:H11" si="2">B6-G6</f>
        <v>27.700000000000003</v>
      </c>
    </row>
    <row r="7" spans="1:8" ht="24.95" customHeight="1" x14ac:dyDescent="0.15">
      <c r="A7" s="135" t="s">
        <v>61</v>
      </c>
      <c r="B7" s="136">
        <f t="shared" si="1"/>
        <v>79.069999999999993</v>
      </c>
      <c r="C7" s="137">
        <v>79.069999999999993</v>
      </c>
      <c r="D7" s="137"/>
      <c r="E7" s="137"/>
      <c r="F7" s="137"/>
      <c r="G7" s="137">
        <v>53.45</v>
      </c>
      <c r="H7" s="137">
        <f t="shared" si="2"/>
        <v>25.61999999999999</v>
      </c>
    </row>
    <row r="8" spans="1:8" ht="24.95" customHeight="1" x14ac:dyDescent="0.15">
      <c r="A8" s="135" t="s">
        <v>62</v>
      </c>
      <c r="B8" s="136">
        <f t="shared" si="1"/>
        <v>22.63</v>
      </c>
      <c r="C8" s="137"/>
      <c r="D8" s="137">
        <v>22.63</v>
      </c>
      <c r="E8" s="137"/>
      <c r="F8" s="137"/>
      <c r="G8" s="137">
        <v>15.3</v>
      </c>
      <c r="H8" s="137">
        <f t="shared" si="2"/>
        <v>7.3299999999999983</v>
      </c>
    </row>
    <row r="9" spans="1:8" ht="24.95" customHeight="1" x14ac:dyDescent="0.15">
      <c r="A9" s="135" t="s">
        <v>63</v>
      </c>
      <c r="B9" s="136">
        <f t="shared" si="1"/>
        <v>14.32</v>
      </c>
      <c r="C9" s="137">
        <v>14.32</v>
      </c>
      <c r="D9" s="137"/>
      <c r="E9" s="137"/>
      <c r="F9" s="137"/>
      <c r="G9" s="137">
        <v>9.68</v>
      </c>
      <c r="H9" s="137">
        <f t="shared" si="2"/>
        <v>4.6400000000000006</v>
      </c>
    </row>
    <row r="10" spans="1:8" ht="24.95" customHeight="1" x14ac:dyDescent="0.15">
      <c r="A10" s="135" t="s">
        <v>64</v>
      </c>
      <c r="B10" s="136">
        <f t="shared" si="1"/>
        <v>79.98</v>
      </c>
      <c r="C10" s="137"/>
      <c r="D10" s="137"/>
      <c r="E10" s="137">
        <v>79.98</v>
      </c>
      <c r="F10" s="137"/>
      <c r="G10" s="137">
        <v>54.07</v>
      </c>
      <c r="H10" s="137">
        <f t="shared" si="2"/>
        <v>25.910000000000004</v>
      </c>
    </row>
    <row r="11" spans="1:8" ht="24.95" customHeight="1" x14ac:dyDescent="0.15">
      <c r="A11" s="135" t="s">
        <v>65</v>
      </c>
      <c r="B11" s="136">
        <f t="shared" si="1"/>
        <v>0.52</v>
      </c>
      <c r="C11" s="137">
        <v>0.52</v>
      </c>
      <c r="D11" s="137"/>
      <c r="E11" s="137"/>
      <c r="F11" s="137"/>
      <c r="G11" s="137">
        <v>0.35</v>
      </c>
      <c r="H11" s="137">
        <f t="shared" si="2"/>
        <v>0.17000000000000004</v>
      </c>
    </row>
    <row r="12" spans="1:8" ht="24.95" customHeight="1" x14ac:dyDescent="0.15">
      <c r="A12" s="219" t="s">
        <v>66</v>
      </c>
      <c r="B12" s="219"/>
      <c r="C12" s="219"/>
      <c r="D12" s="219"/>
      <c r="E12" s="219"/>
      <c r="F12" s="219"/>
      <c r="G12" s="219"/>
      <c r="H12" s="219"/>
    </row>
  </sheetData>
  <mergeCells count="3">
    <mergeCell ref="A2:H2"/>
    <mergeCell ref="E3:F3"/>
    <mergeCell ref="A12:H12"/>
  </mergeCells>
  <phoneticPr fontId="2" type="noConversion"/>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zoomScale="190" zoomScaleNormal="190" workbookViewId="0">
      <selection activeCell="A2" sqref="A2:AC2"/>
    </sheetView>
  </sheetViews>
  <sheetFormatPr defaultRowHeight="13.5" x14ac:dyDescent="0.15"/>
  <cols>
    <col min="1" max="1" width="10.25" customWidth="1"/>
    <col min="2" max="2" width="4.125" customWidth="1"/>
    <col min="3" max="4" width="4" customWidth="1"/>
    <col min="5" max="5" width="4.25" customWidth="1"/>
    <col min="6" max="6" width="4.125" customWidth="1"/>
    <col min="7" max="7" width="4.5" customWidth="1"/>
    <col min="8" max="8" width="4.25" customWidth="1"/>
    <col min="9" max="9" width="4.75" customWidth="1"/>
    <col min="10" max="10" width="4.375" customWidth="1"/>
    <col min="11" max="11" width="5.125" customWidth="1"/>
    <col min="12" max="12" width="3.75" customWidth="1"/>
    <col min="13" max="14" width="4.25" customWidth="1"/>
    <col min="15" max="15" width="4" customWidth="1"/>
    <col min="16" max="16" width="5.125" customWidth="1"/>
    <col min="17" max="17" width="4.875" customWidth="1"/>
    <col min="18" max="18" width="5.5" customWidth="1"/>
    <col min="19" max="19" width="4.125" customWidth="1"/>
    <col min="20" max="20" width="4.375" customWidth="1"/>
    <col min="21" max="21" width="4.875" customWidth="1"/>
    <col min="22" max="22" width="4.375" customWidth="1"/>
    <col min="23" max="23" width="4.75" customWidth="1"/>
    <col min="24" max="24" width="4.25" customWidth="1"/>
    <col min="25" max="25" width="5" customWidth="1"/>
    <col min="26" max="26" width="4.375" customWidth="1"/>
    <col min="27" max="27" width="5.5" customWidth="1"/>
    <col min="28" max="28" width="5" customWidth="1"/>
    <col min="29" max="29" width="5.5" customWidth="1"/>
  </cols>
  <sheetData>
    <row r="1" spans="1:29" ht="18" customHeight="1" x14ac:dyDescent="0.15">
      <c r="A1" s="230" t="s">
        <v>104</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row>
    <row r="2" spans="1:29" ht="18" customHeight="1" x14ac:dyDescent="0.15">
      <c r="A2" s="220" t="s">
        <v>242</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row>
    <row r="3" spans="1:29" ht="13.5" customHeight="1" x14ac:dyDescent="0.15">
      <c r="A3" s="229" t="s">
        <v>237</v>
      </c>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row>
    <row r="4" spans="1:29" ht="23.25" customHeight="1" x14ac:dyDescent="0.15">
      <c r="A4" s="221" t="s">
        <v>70</v>
      </c>
      <c r="B4" s="222" t="s">
        <v>71</v>
      </c>
      <c r="C4" s="223"/>
      <c r="D4" s="223"/>
      <c r="E4" s="223"/>
      <c r="F4" s="222" t="s">
        <v>72</v>
      </c>
      <c r="G4" s="224"/>
      <c r="H4" s="222" t="s">
        <v>73</v>
      </c>
      <c r="I4" s="224"/>
      <c r="J4" s="222" t="s">
        <v>74</v>
      </c>
      <c r="K4" s="224"/>
      <c r="L4" s="222" t="s">
        <v>75</v>
      </c>
      <c r="M4" s="222"/>
      <c r="N4" s="224"/>
      <c r="O4" s="222"/>
      <c r="P4" s="224"/>
      <c r="Q4" s="222" t="s">
        <v>76</v>
      </c>
      <c r="R4" s="224"/>
      <c r="S4" s="222" t="s">
        <v>77</v>
      </c>
      <c r="T4" s="224"/>
      <c r="U4" s="222" t="s">
        <v>78</v>
      </c>
      <c r="V4" s="224"/>
      <c r="W4" s="222" t="s">
        <v>79</v>
      </c>
      <c r="X4" s="224"/>
      <c r="Y4" s="222" t="s">
        <v>80</v>
      </c>
      <c r="Z4" s="224"/>
      <c r="AA4" s="225" t="s">
        <v>43</v>
      </c>
      <c r="AB4" s="225" t="s">
        <v>52</v>
      </c>
      <c r="AC4" s="225" t="s">
        <v>106</v>
      </c>
    </row>
    <row r="5" spans="1:29" ht="18" customHeight="1" x14ac:dyDescent="0.15">
      <c r="A5" s="221"/>
      <c r="B5" s="222" t="s">
        <v>81</v>
      </c>
      <c r="C5" s="222" t="s">
        <v>82</v>
      </c>
      <c r="D5" s="222" t="s">
        <v>83</v>
      </c>
      <c r="E5" s="222" t="s">
        <v>84</v>
      </c>
      <c r="F5" s="222" t="s">
        <v>85</v>
      </c>
      <c r="G5" s="224" t="s">
        <v>86</v>
      </c>
      <c r="H5" s="222" t="s">
        <v>87</v>
      </c>
      <c r="I5" s="224" t="s">
        <v>88</v>
      </c>
      <c r="J5" s="222" t="s">
        <v>85</v>
      </c>
      <c r="K5" s="224" t="s">
        <v>89</v>
      </c>
      <c r="L5" s="222" t="s">
        <v>90</v>
      </c>
      <c r="M5" s="222" t="s">
        <v>91</v>
      </c>
      <c r="N5" s="224"/>
      <c r="O5" s="222"/>
      <c r="P5" s="224"/>
      <c r="Q5" s="222" t="s">
        <v>92</v>
      </c>
      <c r="R5" s="224" t="s">
        <v>93</v>
      </c>
      <c r="S5" s="222" t="s">
        <v>94</v>
      </c>
      <c r="T5" s="224" t="s">
        <v>95</v>
      </c>
      <c r="U5" s="222" t="s">
        <v>94</v>
      </c>
      <c r="V5" s="224" t="s">
        <v>96</v>
      </c>
      <c r="W5" s="222" t="s">
        <v>94</v>
      </c>
      <c r="X5" s="224" t="s">
        <v>97</v>
      </c>
      <c r="Y5" s="222" t="s">
        <v>94</v>
      </c>
      <c r="Z5" s="224" t="s">
        <v>98</v>
      </c>
      <c r="AA5" s="226"/>
      <c r="AB5" s="226"/>
      <c r="AC5" s="226"/>
    </row>
    <row r="6" spans="1:29" ht="102" customHeight="1" x14ac:dyDescent="0.15">
      <c r="A6" s="221"/>
      <c r="B6" s="222"/>
      <c r="C6" s="222"/>
      <c r="D6" s="222"/>
      <c r="E6" s="222"/>
      <c r="F6" s="222"/>
      <c r="G6" s="224"/>
      <c r="H6" s="222"/>
      <c r="I6" s="224"/>
      <c r="J6" s="222"/>
      <c r="K6" s="224"/>
      <c r="L6" s="222"/>
      <c r="M6" s="91" t="s">
        <v>99</v>
      </c>
      <c r="N6" s="140" t="s">
        <v>100</v>
      </c>
      <c r="O6" s="91" t="s">
        <v>101</v>
      </c>
      <c r="P6" s="140" t="s">
        <v>102</v>
      </c>
      <c r="Q6" s="222"/>
      <c r="R6" s="224"/>
      <c r="S6" s="222"/>
      <c r="T6" s="224"/>
      <c r="U6" s="222"/>
      <c r="V6" s="224"/>
      <c r="W6" s="222"/>
      <c r="X6" s="224"/>
      <c r="Y6" s="222"/>
      <c r="Z6" s="224"/>
      <c r="AA6" s="227"/>
      <c r="AB6" s="227"/>
      <c r="AC6" s="227"/>
    </row>
    <row r="7" spans="1:29" ht="18" customHeight="1" x14ac:dyDescent="0.15">
      <c r="A7" s="141" t="s">
        <v>105</v>
      </c>
      <c r="B7" s="91">
        <f>SUM(B8:B9)</f>
        <v>28</v>
      </c>
      <c r="C7" s="91">
        <f t="shared" ref="C7:AC7" si="0">SUM(C8:C9)</f>
        <v>4</v>
      </c>
      <c r="D7" s="91">
        <f t="shared" si="0"/>
        <v>236</v>
      </c>
      <c r="E7" s="91">
        <f t="shared" si="0"/>
        <v>268</v>
      </c>
      <c r="F7" s="91">
        <f t="shared" si="0"/>
        <v>452</v>
      </c>
      <c r="G7" s="91">
        <f t="shared" si="0"/>
        <v>1.45</v>
      </c>
      <c r="H7" s="91">
        <f t="shared" si="0"/>
        <v>268</v>
      </c>
      <c r="I7" s="91">
        <f t="shared" si="0"/>
        <v>1.21</v>
      </c>
      <c r="J7" s="91">
        <f t="shared" si="0"/>
        <v>150</v>
      </c>
      <c r="K7" s="91">
        <f t="shared" si="0"/>
        <v>0.3</v>
      </c>
      <c r="L7" s="91">
        <f t="shared" si="0"/>
        <v>1</v>
      </c>
      <c r="M7" s="91">
        <f t="shared" si="0"/>
        <v>271</v>
      </c>
      <c r="N7" s="91">
        <f t="shared" si="0"/>
        <v>2.85</v>
      </c>
      <c r="O7" s="91">
        <f t="shared" si="0"/>
        <v>675</v>
      </c>
      <c r="P7" s="91">
        <f t="shared" si="0"/>
        <v>14.18</v>
      </c>
      <c r="Q7" s="91">
        <f t="shared" si="0"/>
        <v>1</v>
      </c>
      <c r="R7" s="91">
        <f t="shared" si="0"/>
        <v>2</v>
      </c>
      <c r="S7" s="91">
        <f t="shared" si="0"/>
        <v>2</v>
      </c>
      <c r="T7" s="91">
        <f t="shared" si="0"/>
        <v>1.5</v>
      </c>
      <c r="U7" s="91">
        <f t="shared" si="0"/>
        <v>2</v>
      </c>
      <c r="V7" s="91">
        <f t="shared" si="0"/>
        <v>1.5</v>
      </c>
      <c r="W7" s="91">
        <f t="shared" si="0"/>
        <v>2</v>
      </c>
      <c r="X7" s="91">
        <f t="shared" si="0"/>
        <v>1.5</v>
      </c>
      <c r="Y7" s="91">
        <f t="shared" si="0"/>
        <v>2</v>
      </c>
      <c r="Z7" s="91">
        <f t="shared" si="0"/>
        <v>1.5</v>
      </c>
      <c r="AA7" s="91">
        <f t="shared" si="0"/>
        <v>27.99</v>
      </c>
      <c r="AB7" s="91">
        <f t="shared" si="0"/>
        <v>18.920000000000002</v>
      </c>
      <c r="AC7" s="91">
        <f t="shared" si="0"/>
        <v>9.07</v>
      </c>
    </row>
    <row r="8" spans="1:29" ht="18" customHeight="1" x14ac:dyDescent="0.15">
      <c r="A8" s="142" t="s">
        <v>63</v>
      </c>
      <c r="B8" s="143"/>
      <c r="C8" s="143"/>
      <c r="D8" s="143"/>
      <c r="E8" s="143"/>
      <c r="F8" s="143"/>
      <c r="G8" s="144"/>
      <c r="H8" s="143"/>
      <c r="I8" s="144"/>
      <c r="J8" s="143"/>
      <c r="K8" s="144"/>
      <c r="L8" s="143"/>
      <c r="M8" s="143"/>
      <c r="N8" s="144"/>
      <c r="O8" s="143"/>
      <c r="P8" s="144"/>
      <c r="Q8" s="143"/>
      <c r="R8" s="144"/>
      <c r="S8" s="143"/>
      <c r="T8" s="144"/>
      <c r="U8" s="143">
        <v>1</v>
      </c>
      <c r="V8" s="144">
        <v>0.5</v>
      </c>
      <c r="W8" s="143">
        <v>1</v>
      </c>
      <c r="X8" s="144">
        <v>1</v>
      </c>
      <c r="Y8" s="143">
        <v>1</v>
      </c>
      <c r="Z8" s="144">
        <v>1</v>
      </c>
      <c r="AA8" s="145">
        <v>2.5</v>
      </c>
      <c r="AB8" s="145">
        <v>1.69</v>
      </c>
      <c r="AC8" s="145">
        <v>0.81</v>
      </c>
    </row>
    <row r="9" spans="1:29" ht="18" customHeight="1" x14ac:dyDescent="0.15">
      <c r="A9" s="142" t="s">
        <v>236</v>
      </c>
      <c r="B9" s="142">
        <v>28</v>
      </c>
      <c r="C9" s="142">
        <v>4</v>
      </c>
      <c r="D9" s="142">
        <v>236</v>
      </c>
      <c r="E9" s="142">
        <f>SUM(B9:D9)</f>
        <v>268</v>
      </c>
      <c r="F9" s="142">
        <v>452</v>
      </c>
      <c r="G9" s="146">
        <f>ROUND(F9*32/10000,2)</f>
        <v>1.45</v>
      </c>
      <c r="H9" s="142">
        <v>268</v>
      </c>
      <c r="I9" s="146">
        <f>ROUND(H9*(30+15)/10000,2)</f>
        <v>1.21</v>
      </c>
      <c r="J9" s="142">
        <v>150</v>
      </c>
      <c r="K9" s="146">
        <f>ROUND(J9*(5+15)/10000,2)</f>
        <v>0.3</v>
      </c>
      <c r="L9" s="142">
        <v>1</v>
      </c>
      <c r="M9" s="142">
        <v>271</v>
      </c>
      <c r="N9" s="146">
        <f>ROUND(M9*105/10000,2)</f>
        <v>2.85</v>
      </c>
      <c r="O9" s="142">
        <v>675</v>
      </c>
      <c r="P9" s="146">
        <f>ROUND(O9*210/10000,2)</f>
        <v>14.18</v>
      </c>
      <c r="Q9" s="142">
        <v>1</v>
      </c>
      <c r="R9" s="146">
        <v>2</v>
      </c>
      <c r="S9" s="142">
        <v>2</v>
      </c>
      <c r="T9" s="146">
        <v>1.5</v>
      </c>
      <c r="U9" s="142">
        <v>1</v>
      </c>
      <c r="V9" s="146">
        <v>1</v>
      </c>
      <c r="W9" s="142">
        <v>1</v>
      </c>
      <c r="X9" s="146">
        <v>0.5</v>
      </c>
      <c r="Y9" s="142">
        <v>1</v>
      </c>
      <c r="Z9" s="146">
        <v>0.5</v>
      </c>
      <c r="AA9" s="147">
        <v>25.49</v>
      </c>
      <c r="AB9" s="145">
        <v>17.23</v>
      </c>
      <c r="AC9" s="147">
        <v>8.26</v>
      </c>
    </row>
    <row r="10" spans="1:29" ht="84" customHeight="1" x14ac:dyDescent="0.15">
      <c r="A10" s="228" t="s">
        <v>103</v>
      </c>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228"/>
      <c r="AB10" s="228"/>
      <c r="AC10" s="228"/>
    </row>
    <row r="11" spans="1:29" ht="18" customHeight="1" x14ac:dyDescent="0.15"/>
  </sheetData>
  <mergeCells count="40">
    <mergeCell ref="A3:AC3"/>
    <mergeCell ref="A1:AC1"/>
    <mergeCell ref="Q5:Q6"/>
    <mergeCell ref="R5:R6"/>
    <mergeCell ref="S5:S6"/>
    <mergeCell ref="T5:T6"/>
    <mergeCell ref="U5:U6"/>
    <mergeCell ref="V5:V6"/>
    <mergeCell ref="I5:I6"/>
    <mergeCell ref="J5:J6"/>
    <mergeCell ref="K5:K6"/>
    <mergeCell ref="L5:L6"/>
    <mergeCell ref="M5:P5"/>
    <mergeCell ref="AA4:AA6"/>
    <mergeCell ref="U4:V4"/>
    <mergeCell ref="W4:X4"/>
    <mergeCell ref="A10:AC10"/>
    <mergeCell ref="E5:E6"/>
    <mergeCell ref="F5:F6"/>
    <mergeCell ref="G5:G6"/>
    <mergeCell ref="H5:H6"/>
    <mergeCell ref="X5:X6"/>
    <mergeCell ref="Y5:Y6"/>
    <mergeCell ref="Z5:Z6"/>
    <mergeCell ref="A2:AC2"/>
    <mergeCell ref="A4:A6"/>
    <mergeCell ref="B4:E4"/>
    <mergeCell ref="F4:G4"/>
    <mergeCell ref="H4:I4"/>
    <mergeCell ref="J4:K4"/>
    <mergeCell ref="L4:P4"/>
    <mergeCell ref="Q4:R4"/>
    <mergeCell ref="AB4:AB6"/>
    <mergeCell ref="AC4:AC6"/>
    <mergeCell ref="B5:B6"/>
    <mergeCell ref="C5:C6"/>
    <mergeCell ref="D5:D6"/>
    <mergeCell ref="Y4:Z4"/>
    <mergeCell ref="W5:W6"/>
    <mergeCell ref="S4:T4"/>
  </mergeCells>
  <phoneticPr fontId="2" type="noConversion"/>
  <pageMargins left="0.51181102362204722" right="0.51181102362204722" top="0.55118110236220474" bottom="0.55118110236220474" header="0.31496062992125984" footer="0.31496062992125984"/>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workbookViewId="0">
      <selection activeCell="A2" sqref="A2:N2"/>
    </sheetView>
  </sheetViews>
  <sheetFormatPr defaultRowHeight="13.5" x14ac:dyDescent="0.15"/>
  <cols>
    <col min="1" max="1" width="19.5" customWidth="1"/>
    <col min="2" max="2" width="8.875" customWidth="1"/>
    <col min="3" max="3" width="8.625" customWidth="1"/>
    <col min="4" max="4" width="8.875" customWidth="1"/>
    <col min="5" max="6" width="9.875" customWidth="1"/>
    <col min="8" max="8" width="10" customWidth="1"/>
    <col min="9" max="9" width="8.25" customWidth="1"/>
    <col min="10" max="10" width="9" customWidth="1"/>
    <col min="11" max="11" width="8.5" customWidth="1"/>
    <col min="12" max="12" width="9.875" customWidth="1"/>
    <col min="13" max="13" width="9" customWidth="1"/>
    <col min="14" max="14" width="9.5" customWidth="1"/>
    <col min="15" max="15" width="12.5" customWidth="1"/>
  </cols>
  <sheetData>
    <row r="1" spans="1:15" s="47" customFormat="1" ht="24.95" customHeight="1" x14ac:dyDescent="0.15">
      <c r="A1" s="232" t="s">
        <v>108</v>
      </c>
      <c r="B1" s="232"/>
      <c r="C1" s="45"/>
      <c r="D1" s="46"/>
      <c r="E1" s="45"/>
      <c r="F1" s="46"/>
      <c r="G1" s="45"/>
      <c r="H1" s="46"/>
      <c r="I1" s="45"/>
      <c r="J1" s="46"/>
      <c r="K1" s="45"/>
      <c r="L1" s="46"/>
      <c r="M1" s="45"/>
      <c r="N1" s="45"/>
      <c r="O1" s="45"/>
    </row>
    <row r="2" spans="1:15" s="47" customFormat="1" ht="24.95" customHeight="1" x14ac:dyDescent="0.15">
      <c r="A2" s="220" t="s">
        <v>239</v>
      </c>
      <c r="B2" s="220"/>
      <c r="C2" s="220"/>
      <c r="D2" s="220"/>
      <c r="E2" s="220"/>
      <c r="F2" s="220"/>
      <c r="G2" s="220"/>
      <c r="H2" s="220"/>
      <c r="I2" s="220"/>
      <c r="J2" s="220"/>
      <c r="K2" s="220"/>
      <c r="L2" s="220"/>
      <c r="M2" s="220"/>
      <c r="N2" s="220"/>
      <c r="O2" s="48"/>
    </row>
    <row r="3" spans="1:15" s="47" customFormat="1" ht="24.95" customHeight="1" x14ac:dyDescent="0.15">
      <c r="A3" s="236" t="s">
        <v>238</v>
      </c>
      <c r="B3" s="236"/>
      <c r="C3" s="236"/>
      <c r="D3" s="236"/>
      <c r="E3" s="236"/>
      <c r="F3" s="236"/>
      <c r="G3" s="236"/>
      <c r="H3" s="236"/>
      <c r="I3" s="236"/>
      <c r="J3" s="236"/>
      <c r="K3" s="236"/>
      <c r="L3" s="236"/>
      <c r="M3" s="236"/>
      <c r="N3" s="236"/>
      <c r="O3" s="49"/>
    </row>
    <row r="4" spans="1:15" s="47" customFormat="1" ht="36.75" customHeight="1" x14ac:dyDescent="0.15">
      <c r="A4" s="237" t="s">
        <v>1</v>
      </c>
      <c r="B4" s="233" t="s">
        <v>109</v>
      </c>
      <c r="C4" s="234"/>
      <c r="D4" s="233" t="s">
        <v>110</v>
      </c>
      <c r="E4" s="234"/>
      <c r="F4" s="233" t="s">
        <v>111</v>
      </c>
      <c r="G4" s="234"/>
      <c r="H4" s="233" t="s">
        <v>112</v>
      </c>
      <c r="I4" s="234"/>
      <c r="J4" s="233" t="s">
        <v>113</v>
      </c>
      <c r="K4" s="234"/>
      <c r="L4" s="235" t="s">
        <v>43</v>
      </c>
      <c r="M4" s="235" t="s">
        <v>117</v>
      </c>
      <c r="N4" s="235" t="s">
        <v>44</v>
      </c>
    </row>
    <row r="5" spans="1:15" s="47" customFormat="1" ht="32.25" customHeight="1" x14ac:dyDescent="0.15">
      <c r="A5" s="238"/>
      <c r="B5" s="41" t="s">
        <v>114</v>
      </c>
      <c r="C5" s="42" t="s">
        <v>115</v>
      </c>
      <c r="D5" s="41" t="s">
        <v>114</v>
      </c>
      <c r="E5" s="42" t="s">
        <v>115</v>
      </c>
      <c r="F5" s="41" t="s">
        <v>114</v>
      </c>
      <c r="G5" s="42" t="s">
        <v>115</v>
      </c>
      <c r="H5" s="41" t="s">
        <v>114</v>
      </c>
      <c r="I5" s="42" t="s">
        <v>115</v>
      </c>
      <c r="J5" s="41" t="s">
        <v>114</v>
      </c>
      <c r="K5" s="42" t="s">
        <v>115</v>
      </c>
      <c r="L5" s="235"/>
      <c r="M5" s="235"/>
      <c r="N5" s="235"/>
    </row>
    <row r="6" spans="1:15" s="47" customFormat="1" ht="24.95" customHeight="1" x14ac:dyDescent="0.15">
      <c r="A6" s="43" t="s">
        <v>120</v>
      </c>
      <c r="B6" s="43">
        <f t="shared" ref="B6:K6" si="0">SUM(B7:B8)</f>
        <v>320</v>
      </c>
      <c r="C6" s="50">
        <f t="shared" si="0"/>
        <v>1.92</v>
      </c>
      <c r="D6" s="43">
        <f t="shared" si="0"/>
        <v>20</v>
      </c>
      <c r="E6" s="50">
        <f t="shared" si="0"/>
        <v>1</v>
      </c>
      <c r="F6" s="43">
        <f t="shared" si="0"/>
        <v>583</v>
      </c>
      <c r="G6" s="50">
        <f t="shared" si="0"/>
        <v>2.33</v>
      </c>
      <c r="H6" s="43">
        <f t="shared" si="0"/>
        <v>40</v>
      </c>
      <c r="I6" s="50">
        <f t="shared" si="0"/>
        <v>1</v>
      </c>
      <c r="J6" s="43">
        <f t="shared" si="0"/>
        <v>1432</v>
      </c>
      <c r="K6" s="50">
        <f t="shared" si="0"/>
        <v>5.73</v>
      </c>
      <c r="L6" s="52">
        <v>11.98</v>
      </c>
      <c r="M6" s="53">
        <v>8.1</v>
      </c>
      <c r="N6" s="55">
        <v>3.88</v>
      </c>
    </row>
    <row r="7" spans="1:15" s="47" customFormat="1" ht="24.95" customHeight="1" x14ac:dyDescent="0.15">
      <c r="A7" s="43" t="s">
        <v>118</v>
      </c>
      <c r="B7" s="43">
        <v>320</v>
      </c>
      <c r="C7" s="50">
        <f>B7*60/10000</f>
        <v>1.92</v>
      </c>
      <c r="D7" s="43"/>
      <c r="E7" s="51">
        <f>D7*500/10000</f>
        <v>0</v>
      </c>
      <c r="F7" s="43"/>
      <c r="G7" s="51">
        <f>F7*40/10000</f>
        <v>0</v>
      </c>
      <c r="H7" s="43">
        <v>40</v>
      </c>
      <c r="I7" s="50">
        <f>H7*250/10000</f>
        <v>1</v>
      </c>
      <c r="J7" s="43">
        <v>1000</v>
      </c>
      <c r="K7" s="50">
        <f>ROUND(J7*40/10000,2)</f>
        <v>4</v>
      </c>
      <c r="L7" s="53">
        <v>6.92</v>
      </c>
      <c r="M7" s="53">
        <v>4.68</v>
      </c>
      <c r="N7" s="55">
        <v>2.2400000000000002</v>
      </c>
    </row>
    <row r="8" spans="1:15" s="47" customFormat="1" ht="39" customHeight="1" x14ac:dyDescent="0.15">
      <c r="A8" s="43" t="s">
        <v>119</v>
      </c>
      <c r="B8" s="43"/>
      <c r="C8" s="50">
        <f>B8*60/10000</f>
        <v>0</v>
      </c>
      <c r="D8" s="43">
        <v>20</v>
      </c>
      <c r="E8" s="51">
        <f>ROUND(D8*500/10000,2)</f>
        <v>1</v>
      </c>
      <c r="F8" s="44">
        <v>583</v>
      </c>
      <c r="G8" s="51">
        <f>ROUND(F8*40/10000,2)</f>
        <v>2.33</v>
      </c>
      <c r="H8" s="44"/>
      <c r="I8" s="50">
        <f>H8*250/10000</f>
        <v>0</v>
      </c>
      <c r="J8" s="43">
        <v>432</v>
      </c>
      <c r="K8" s="50">
        <f>ROUND(J8*40/10000,2)</f>
        <v>1.73</v>
      </c>
      <c r="L8" s="54">
        <v>5.0599999999999996</v>
      </c>
      <c r="M8" s="53">
        <v>3.42</v>
      </c>
      <c r="N8" s="55">
        <v>1.64</v>
      </c>
    </row>
    <row r="9" spans="1:15" s="47" customFormat="1" ht="35.25" customHeight="1" x14ac:dyDescent="0.15">
      <c r="A9" s="231" t="s">
        <v>116</v>
      </c>
      <c r="B9" s="231"/>
      <c r="C9" s="231"/>
      <c r="D9" s="231"/>
      <c r="E9" s="231"/>
      <c r="F9" s="231"/>
      <c r="G9" s="231"/>
      <c r="H9" s="231"/>
      <c r="I9" s="231"/>
      <c r="J9" s="231"/>
      <c r="K9" s="231"/>
      <c r="L9" s="231"/>
      <c r="M9" s="231"/>
      <c r="N9" s="231"/>
      <c r="O9" s="40"/>
    </row>
  </sheetData>
  <mergeCells count="13">
    <mergeCell ref="A9:N9"/>
    <mergeCell ref="A1:B1"/>
    <mergeCell ref="B4:C4"/>
    <mergeCell ref="D4:E4"/>
    <mergeCell ref="F4:G4"/>
    <mergeCell ref="H4:I4"/>
    <mergeCell ref="J4:K4"/>
    <mergeCell ref="L4:L5"/>
    <mergeCell ref="A2:N2"/>
    <mergeCell ref="A3:N3"/>
    <mergeCell ref="M4:M5"/>
    <mergeCell ref="N4:N5"/>
    <mergeCell ref="A4:A5"/>
  </mergeCells>
  <phoneticPr fontId="2" type="noConversion"/>
  <pageMargins left="0.51181102362204722" right="0.51181102362204722" top="0.74803149606299213" bottom="0.74803149606299213" header="0.31496062992125984" footer="0.31496062992125984"/>
  <pageSetup paperSize="9"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workbookViewId="0">
      <selection activeCell="A2" sqref="A2:P2"/>
    </sheetView>
  </sheetViews>
  <sheetFormatPr defaultRowHeight="13.5" x14ac:dyDescent="0.15"/>
  <cols>
    <col min="1" max="1" width="15.875" customWidth="1"/>
    <col min="2" max="2" width="8.375" customWidth="1"/>
    <col min="3" max="3" width="7.875" customWidth="1"/>
    <col min="4" max="5" width="8" customWidth="1"/>
    <col min="6" max="6" width="8.25" customWidth="1"/>
    <col min="7" max="7" width="8.375" customWidth="1"/>
    <col min="8" max="8" width="8.125" customWidth="1"/>
    <col min="9" max="9" width="7.75" customWidth="1"/>
    <col min="10" max="10" width="7.875" customWidth="1"/>
    <col min="11" max="11" width="7.5" customWidth="1"/>
    <col min="12" max="12" width="8" customWidth="1"/>
    <col min="13" max="13" width="7.5" customWidth="1"/>
  </cols>
  <sheetData>
    <row r="1" spans="1:16" ht="24.95" customHeight="1" x14ac:dyDescent="0.15">
      <c r="A1" s="148" t="s">
        <v>121</v>
      </c>
      <c r="B1" s="56"/>
      <c r="C1" s="57"/>
      <c r="D1" s="56"/>
      <c r="E1" s="57"/>
      <c r="F1" s="56"/>
      <c r="G1" s="57"/>
      <c r="H1" s="56"/>
      <c r="I1" s="57"/>
      <c r="J1" s="56"/>
      <c r="K1" s="57"/>
      <c r="L1" s="56"/>
      <c r="M1" s="57"/>
      <c r="N1" s="58"/>
      <c r="O1" s="58"/>
      <c r="P1" s="58"/>
    </row>
    <row r="2" spans="1:16" ht="24.95" customHeight="1" x14ac:dyDescent="0.15">
      <c r="A2" s="220" t="s">
        <v>243</v>
      </c>
      <c r="B2" s="220"/>
      <c r="C2" s="220"/>
      <c r="D2" s="220"/>
      <c r="E2" s="220"/>
      <c r="F2" s="220"/>
      <c r="G2" s="220"/>
      <c r="H2" s="220"/>
      <c r="I2" s="220"/>
      <c r="J2" s="220"/>
      <c r="K2" s="220"/>
      <c r="L2" s="220"/>
      <c r="M2" s="220"/>
      <c r="N2" s="220"/>
      <c r="O2" s="220"/>
      <c r="P2" s="220"/>
    </row>
    <row r="3" spans="1:16" ht="24.95" customHeight="1" x14ac:dyDescent="0.15">
      <c r="A3" s="59"/>
      <c r="B3" s="56"/>
      <c r="C3" s="60"/>
      <c r="D3" s="38"/>
      <c r="E3" s="39"/>
      <c r="F3" s="38"/>
      <c r="G3" s="39"/>
      <c r="H3" s="38"/>
      <c r="I3" s="39"/>
      <c r="J3" s="38"/>
      <c r="K3" s="39"/>
      <c r="L3" s="38"/>
      <c r="M3" s="39"/>
      <c r="N3" s="239" t="s">
        <v>237</v>
      </c>
      <c r="O3" s="239"/>
      <c r="P3" s="239"/>
    </row>
    <row r="4" spans="1:16" ht="24.95" customHeight="1" x14ac:dyDescent="0.15">
      <c r="A4" s="240" t="s">
        <v>53</v>
      </c>
      <c r="B4" s="240" t="s">
        <v>122</v>
      </c>
      <c r="C4" s="241"/>
      <c r="D4" s="240"/>
      <c r="E4" s="241"/>
      <c r="F4" s="240" t="s">
        <v>123</v>
      </c>
      <c r="G4" s="241"/>
      <c r="H4" s="240"/>
      <c r="I4" s="241"/>
      <c r="J4" s="240"/>
      <c r="K4" s="241"/>
      <c r="L4" s="240"/>
      <c r="M4" s="241"/>
      <c r="N4" s="242" t="s">
        <v>43</v>
      </c>
      <c r="O4" s="242" t="s">
        <v>135</v>
      </c>
      <c r="P4" s="242" t="s">
        <v>44</v>
      </c>
    </row>
    <row r="5" spans="1:16" ht="24.95" customHeight="1" x14ac:dyDescent="0.15">
      <c r="A5" s="240"/>
      <c r="B5" s="240" t="s">
        <v>124</v>
      </c>
      <c r="C5" s="241" t="s">
        <v>46</v>
      </c>
      <c r="D5" s="240" t="s">
        <v>125</v>
      </c>
      <c r="E5" s="241" t="s">
        <v>46</v>
      </c>
      <c r="F5" s="240" t="s">
        <v>126</v>
      </c>
      <c r="G5" s="241" t="s">
        <v>46</v>
      </c>
      <c r="H5" s="240" t="s">
        <v>127</v>
      </c>
      <c r="I5" s="241" t="s">
        <v>46</v>
      </c>
      <c r="J5" s="240" t="s">
        <v>128</v>
      </c>
      <c r="K5" s="241" t="s">
        <v>46</v>
      </c>
      <c r="L5" s="240" t="s">
        <v>129</v>
      </c>
      <c r="M5" s="241" t="s">
        <v>46</v>
      </c>
      <c r="N5" s="243"/>
      <c r="O5" s="243"/>
      <c r="P5" s="243"/>
    </row>
    <row r="6" spans="1:16" ht="82.5" customHeight="1" x14ac:dyDescent="0.15">
      <c r="A6" s="240"/>
      <c r="B6" s="240"/>
      <c r="C6" s="241"/>
      <c r="D6" s="240"/>
      <c r="E6" s="241"/>
      <c r="F6" s="240"/>
      <c r="G6" s="241"/>
      <c r="H6" s="240"/>
      <c r="I6" s="241"/>
      <c r="J6" s="240"/>
      <c r="K6" s="241"/>
      <c r="L6" s="240"/>
      <c r="M6" s="241"/>
      <c r="N6" s="244"/>
      <c r="O6" s="244"/>
      <c r="P6" s="244"/>
    </row>
    <row r="7" spans="1:16" ht="24.95" customHeight="1" x14ac:dyDescent="0.15">
      <c r="A7" s="61" t="s">
        <v>130</v>
      </c>
      <c r="B7" s="62">
        <f>SUM(B8:B9)</f>
        <v>1</v>
      </c>
      <c r="C7" s="63">
        <f t="shared" ref="C7:P7" si="0">SUM(C8:C9)</f>
        <v>7</v>
      </c>
      <c r="D7" s="62">
        <f t="shared" si="0"/>
        <v>1</v>
      </c>
      <c r="E7" s="63">
        <f t="shared" si="0"/>
        <v>0.9</v>
      </c>
      <c r="F7" s="62">
        <f t="shared" si="0"/>
        <v>2000</v>
      </c>
      <c r="G7" s="63">
        <f t="shared" si="0"/>
        <v>5</v>
      </c>
      <c r="H7" s="62">
        <f t="shared" si="0"/>
        <v>3000</v>
      </c>
      <c r="I7" s="63">
        <f t="shared" si="0"/>
        <v>5</v>
      </c>
      <c r="J7" s="62">
        <f t="shared" si="0"/>
        <v>0</v>
      </c>
      <c r="K7" s="62">
        <f t="shared" si="0"/>
        <v>0</v>
      </c>
      <c r="L7" s="62">
        <f t="shared" si="0"/>
        <v>600</v>
      </c>
      <c r="M7" s="63">
        <f t="shared" si="0"/>
        <v>17</v>
      </c>
      <c r="N7" s="63">
        <f t="shared" si="0"/>
        <v>34.9</v>
      </c>
      <c r="O7" s="63">
        <f t="shared" si="0"/>
        <v>18.86</v>
      </c>
      <c r="P7" s="63">
        <f t="shared" si="0"/>
        <v>16.04</v>
      </c>
    </row>
    <row r="8" spans="1:16" ht="24.95" customHeight="1" x14ac:dyDescent="0.15">
      <c r="A8" s="149" t="s">
        <v>131</v>
      </c>
      <c r="B8" s="150">
        <v>1</v>
      </c>
      <c r="C8" s="151">
        <v>7</v>
      </c>
      <c r="D8" s="150">
        <v>1</v>
      </c>
      <c r="E8" s="151">
        <v>0.9</v>
      </c>
      <c r="F8" s="150"/>
      <c r="G8" s="151"/>
      <c r="H8" s="150"/>
      <c r="I8" s="151"/>
      <c r="J8" s="152"/>
      <c r="K8" s="152"/>
      <c r="L8" s="152"/>
      <c r="M8" s="151"/>
      <c r="N8" s="153">
        <v>7.9</v>
      </c>
      <c r="O8" s="153" t="s">
        <v>132</v>
      </c>
      <c r="P8" s="153">
        <v>7.9</v>
      </c>
    </row>
    <row r="9" spans="1:16" ht="24.95" customHeight="1" x14ac:dyDescent="0.15">
      <c r="A9" s="149" t="s">
        <v>133</v>
      </c>
      <c r="B9" s="152"/>
      <c r="C9" s="152"/>
      <c r="D9" s="152"/>
      <c r="E9" s="152"/>
      <c r="F9" s="150">
        <v>2000</v>
      </c>
      <c r="G9" s="151">
        <f>F9*25/10000</f>
        <v>5</v>
      </c>
      <c r="H9" s="150">
        <v>3000</v>
      </c>
      <c r="I9" s="151">
        <f>4+1</f>
        <v>5</v>
      </c>
      <c r="J9" s="152"/>
      <c r="K9" s="152"/>
      <c r="L9" s="150">
        <v>600</v>
      </c>
      <c r="M9" s="151">
        <v>17</v>
      </c>
      <c r="N9" s="153">
        <v>27</v>
      </c>
      <c r="O9" s="153">
        <v>18.86</v>
      </c>
      <c r="P9" s="153">
        <v>8.14</v>
      </c>
    </row>
    <row r="10" spans="1:16" ht="24.95" customHeight="1" x14ac:dyDescent="0.15">
      <c r="A10" s="245" t="s">
        <v>134</v>
      </c>
      <c r="B10" s="245"/>
      <c r="C10" s="245"/>
      <c r="D10" s="245"/>
      <c r="E10" s="245"/>
      <c r="F10" s="245"/>
      <c r="G10" s="245"/>
      <c r="H10" s="245"/>
      <c r="I10" s="245"/>
      <c r="J10" s="245"/>
      <c r="K10" s="245"/>
      <c r="L10" s="245"/>
      <c r="M10" s="245"/>
      <c r="N10" s="245"/>
      <c r="O10" s="245"/>
      <c r="P10" s="245"/>
    </row>
  </sheetData>
  <mergeCells count="21">
    <mergeCell ref="A10:P10"/>
    <mergeCell ref="D5:D6"/>
    <mergeCell ref="E5:E6"/>
    <mergeCell ref="F5:F6"/>
    <mergeCell ref="G5:G6"/>
    <mergeCell ref="H5:H6"/>
    <mergeCell ref="I5:I6"/>
    <mergeCell ref="A2:P2"/>
    <mergeCell ref="N3:P3"/>
    <mergeCell ref="A4:A6"/>
    <mergeCell ref="B4:E4"/>
    <mergeCell ref="F4:M4"/>
    <mergeCell ref="N4:N6"/>
    <mergeCell ref="O4:O6"/>
    <mergeCell ref="P4:P6"/>
    <mergeCell ref="B5:B6"/>
    <mergeCell ref="C5:C6"/>
    <mergeCell ref="J5:J6"/>
    <mergeCell ref="K5:K6"/>
    <mergeCell ref="L5:L6"/>
    <mergeCell ref="M5:M6"/>
  </mergeCells>
  <phoneticPr fontId="2" type="noConversion"/>
  <pageMargins left="0.51181102362204722" right="0.51181102362204722" top="0.74803149606299213" bottom="0.74803149606299213" header="0.31496062992125984" footer="0.31496062992125984"/>
  <pageSetup paperSize="9"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J8" sqref="J8"/>
    </sheetView>
  </sheetViews>
  <sheetFormatPr defaultRowHeight="13.5" x14ac:dyDescent="0.15"/>
  <cols>
    <col min="1" max="1" width="22.75" customWidth="1"/>
    <col min="2" max="2" width="13.75" customWidth="1"/>
    <col min="3" max="3" width="11.375" customWidth="1"/>
    <col min="4" max="4" width="14" customWidth="1"/>
    <col min="5" max="5" width="14.375" customWidth="1"/>
    <col min="6" max="6" width="10.75" customWidth="1"/>
  </cols>
  <sheetData>
    <row r="1" spans="1:6" ht="27.95" customHeight="1" x14ac:dyDescent="0.15">
      <c r="A1" s="154" t="s">
        <v>136</v>
      </c>
      <c r="B1" s="65"/>
      <c r="C1" s="65"/>
      <c r="D1" s="65"/>
      <c r="E1" s="65"/>
      <c r="F1" s="65"/>
    </row>
    <row r="2" spans="1:6" ht="27.95" customHeight="1" x14ac:dyDescent="0.15">
      <c r="A2" s="246" t="s">
        <v>244</v>
      </c>
      <c r="B2" s="246"/>
      <c r="C2" s="246"/>
      <c r="D2" s="246"/>
      <c r="E2" s="246"/>
      <c r="F2" s="246"/>
    </row>
    <row r="3" spans="1:6" ht="31.5" customHeight="1" x14ac:dyDescent="0.15">
      <c r="A3" s="247" t="s">
        <v>245</v>
      </c>
      <c r="B3" s="247"/>
      <c r="C3" s="247"/>
      <c r="D3" s="247"/>
      <c r="E3" s="247"/>
      <c r="F3" s="247"/>
    </row>
    <row r="4" spans="1:6" ht="40.5" customHeight="1" x14ac:dyDescent="0.15">
      <c r="A4" s="64" t="s">
        <v>53</v>
      </c>
      <c r="B4" s="64" t="s">
        <v>5</v>
      </c>
      <c r="C4" s="64" t="s">
        <v>137</v>
      </c>
      <c r="D4" s="64" t="s">
        <v>138</v>
      </c>
      <c r="E4" s="64" t="s">
        <v>139</v>
      </c>
      <c r="F4" s="64" t="s">
        <v>140</v>
      </c>
    </row>
    <row r="5" spans="1:6" ht="27.95" customHeight="1" x14ac:dyDescent="0.15">
      <c r="A5" s="64" t="s">
        <v>59</v>
      </c>
      <c r="B5" s="66">
        <f>SUM(B6:B11)</f>
        <v>22.11</v>
      </c>
      <c r="C5" s="66">
        <f t="shared" ref="C5:F5" si="0">SUM(C6:C11)</f>
        <v>2</v>
      </c>
      <c r="D5" s="66">
        <f t="shared" si="0"/>
        <v>18.2</v>
      </c>
      <c r="E5" s="66">
        <f t="shared" si="0"/>
        <v>1.5</v>
      </c>
      <c r="F5" s="66">
        <f t="shared" si="0"/>
        <v>0.41000000000000003</v>
      </c>
    </row>
    <row r="6" spans="1:6" ht="27.95" customHeight="1" x14ac:dyDescent="0.15">
      <c r="A6" s="155" t="s">
        <v>61</v>
      </c>
      <c r="B6" s="156">
        <f t="shared" ref="B6:B11" si="1">SUM(C6:F6)</f>
        <v>16.5</v>
      </c>
      <c r="C6" s="157"/>
      <c r="D6" s="157">
        <v>15</v>
      </c>
      <c r="E6" s="157">
        <v>1.5</v>
      </c>
      <c r="F6" s="157"/>
    </row>
    <row r="7" spans="1:6" ht="27.95" customHeight="1" x14ac:dyDescent="0.15">
      <c r="A7" s="155" t="s">
        <v>62</v>
      </c>
      <c r="B7" s="156">
        <f t="shared" si="1"/>
        <v>3</v>
      </c>
      <c r="C7" s="157"/>
      <c r="D7" s="157">
        <v>3</v>
      </c>
      <c r="E7" s="157"/>
      <c r="F7" s="157"/>
    </row>
    <row r="8" spans="1:6" ht="27.95" customHeight="1" x14ac:dyDescent="0.15">
      <c r="A8" s="155" t="s">
        <v>63</v>
      </c>
      <c r="B8" s="156">
        <f t="shared" si="1"/>
        <v>0.2</v>
      </c>
      <c r="C8" s="158"/>
      <c r="D8" s="158"/>
      <c r="E8" s="158"/>
      <c r="F8" s="158">
        <v>0.2</v>
      </c>
    </row>
    <row r="9" spans="1:6" ht="27.95" customHeight="1" x14ac:dyDescent="0.15">
      <c r="A9" s="155" t="s">
        <v>65</v>
      </c>
      <c r="B9" s="156">
        <f t="shared" si="1"/>
        <v>0.21</v>
      </c>
      <c r="C9" s="158"/>
      <c r="D9" s="158"/>
      <c r="E9" s="158"/>
      <c r="F9" s="158">
        <v>0.21</v>
      </c>
    </row>
    <row r="10" spans="1:6" ht="27.95" customHeight="1" x14ac:dyDescent="0.15">
      <c r="A10" s="155" t="s">
        <v>141</v>
      </c>
      <c r="B10" s="156">
        <f t="shared" si="1"/>
        <v>2</v>
      </c>
      <c r="C10" s="158">
        <v>2</v>
      </c>
      <c r="D10" s="158"/>
      <c r="E10" s="158"/>
      <c r="F10" s="158"/>
    </row>
    <row r="11" spans="1:6" ht="27.95" customHeight="1" x14ac:dyDescent="0.15">
      <c r="A11" s="155" t="s">
        <v>142</v>
      </c>
      <c r="B11" s="156">
        <f t="shared" si="1"/>
        <v>0.2</v>
      </c>
      <c r="C11" s="157"/>
      <c r="D11" s="157">
        <v>0.2</v>
      </c>
      <c r="E11" s="157"/>
      <c r="F11" s="157"/>
    </row>
  </sheetData>
  <mergeCells count="2">
    <mergeCell ref="A2:F2"/>
    <mergeCell ref="A3:F3"/>
  </mergeCells>
  <phoneticPr fontId="2" type="noConversion"/>
  <pageMargins left="0.70866141732283472" right="0.70866141732283472" top="0.74803149606299213" bottom="0.74803149606299213" header="0.31496062992125984" footer="0.31496062992125984"/>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A2" sqref="A2:D2"/>
    </sheetView>
  </sheetViews>
  <sheetFormatPr defaultRowHeight="13.5" x14ac:dyDescent="0.15"/>
  <cols>
    <col min="1" max="1" width="30.25" customWidth="1"/>
    <col min="2" max="2" width="15" customWidth="1"/>
    <col min="3" max="3" width="21" customWidth="1"/>
    <col min="4" max="4" width="19" customWidth="1"/>
  </cols>
  <sheetData>
    <row r="1" spans="1:4" s="68" customFormat="1" ht="24.95" customHeight="1" x14ac:dyDescent="0.25">
      <c r="A1" s="159" t="s">
        <v>143</v>
      </c>
      <c r="B1" s="67"/>
      <c r="C1" s="67"/>
      <c r="D1" s="67"/>
    </row>
    <row r="2" spans="1:4" s="68" customFormat="1" ht="24.95" customHeight="1" x14ac:dyDescent="0.25">
      <c r="A2" s="248" t="s">
        <v>247</v>
      </c>
      <c r="B2" s="249"/>
      <c r="C2" s="248"/>
      <c r="D2" s="249"/>
    </row>
    <row r="3" spans="1:4" s="68" customFormat="1" ht="24.95" customHeight="1" x14ac:dyDescent="0.25">
      <c r="A3" s="69"/>
      <c r="B3" s="70"/>
      <c r="C3" s="69"/>
      <c r="D3" s="160" t="s">
        <v>246</v>
      </c>
    </row>
    <row r="4" spans="1:4" s="68" customFormat="1" ht="47.25" customHeight="1" x14ac:dyDescent="0.25">
      <c r="A4" s="71" t="s">
        <v>53</v>
      </c>
      <c r="B4" s="72" t="s">
        <v>5</v>
      </c>
      <c r="C4" s="71" t="s">
        <v>144</v>
      </c>
      <c r="D4" s="72" t="s">
        <v>46</v>
      </c>
    </row>
    <row r="5" spans="1:4" s="68" customFormat="1" ht="30" customHeight="1" x14ac:dyDescent="0.25">
      <c r="A5" s="161" t="s">
        <v>145</v>
      </c>
      <c r="B5" s="162">
        <v>0.4</v>
      </c>
      <c r="C5" s="161">
        <v>1</v>
      </c>
      <c r="D5" s="162">
        <v>0.4</v>
      </c>
    </row>
  </sheetData>
  <mergeCells count="1">
    <mergeCell ref="A2:D2"/>
  </mergeCells>
  <phoneticPr fontId="2" type="noConversion"/>
  <pageMargins left="0.70866141732283472" right="0.70866141732283472" top="0.74803149606299213" bottom="0.74803149606299213" header="0.31496062992125984" footer="0.31496062992125984"/>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F8" sqref="F8"/>
    </sheetView>
  </sheetViews>
  <sheetFormatPr defaultRowHeight="13.5" x14ac:dyDescent="0.15"/>
  <cols>
    <col min="1" max="1" width="29.75" customWidth="1"/>
    <col min="2" max="2" width="15" customWidth="1"/>
    <col min="3" max="3" width="24.875" customWidth="1"/>
    <col min="4" max="4" width="17.75" customWidth="1"/>
  </cols>
  <sheetData>
    <row r="1" spans="1:4" ht="24.95" customHeight="1" x14ac:dyDescent="0.15">
      <c r="A1" s="253" t="s">
        <v>146</v>
      </c>
      <c r="B1" s="253"/>
      <c r="C1" s="253"/>
      <c r="D1" s="253"/>
    </row>
    <row r="2" spans="1:4" ht="31.5" customHeight="1" x14ac:dyDescent="0.15">
      <c r="A2" s="250" t="s">
        <v>248</v>
      </c>
      <c r="B2" s="251"/>
      <c r="C2" s="250"/>
      <c r="D2" s="251"/>
    </row>
    <row r="3" spans="1:4" ht="24.95" customHeight="1" x14ac:dyDescent="0.15">
      <c r="A3" s="252" t="s">
        <v>107</v>
      </c>
      <c r="B3" s="252"/>
      <c r="C3" s="252"/>
      <c r="D3" s="252"/>
    </row>
    <row r="4" spans="1:4" ht="24.95" customHeight="1" x14ac:dyDescent="0.15">
      <c r="A4" s="73" t="s">
        <v>53</v>
      </c>
      <c r="B4" s="74" t="s">
        <v>5</v>
      </c>
      <c r="C4" s="75" t="s">
        <v>147</v>
      </c>
      <c r="D4" s="76" t="s">
        <v>46</v>
      </c>
    </row>
    <row r="5" spans="1:4" ht="24.95" customHeight="1" x14ac:dyDescent="0.15">
      <c r="A5" s="163" t="s">
        <v>148</v>
      </c>
      <c r="B5" s="164">
        <v>0.5</v>
      </c>
      <c r="C5" s="163">
        <v>500</v>
      </c>
      <c r="D5" s="164">
        <v>0.5</v>
      </c>
    </row>
    <row r="6" spans="1:4" ht="18.75" x14ac:dyDescent="0.25">
      <c r="A6" s="68"/>
      <c r="B6" s="68"/>
      <c r="C6" s="68"/>
      <c r="D6" s="68"/>
    </row>
  </sheetData>
  <mergeCells count="3">
    <mergeCell ref="A2:D2"/>
    <mergeCell ref="A3:D3"/>
    <mergeCell ref="A1:D1"/>
  </mergeCells>
  <phoneticPr fontId="2" type="noConversion"/>
  <pageMargins left="0.70866141732283472" right="0.70866141732283472" top="0.74803149606299213" bottom="0.74803149606299213" header="0.31496062992125984" footer="0.31496062992125984"/>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I6" sqref="I6"/>
    </sheetView>
  </sheetViews>
  <sheetFormatPr defaultRowHeight="13.5" x14ac:dyDescent="0.15"/>
  <cols>
    <col min="1" max="1" width="22.25" customWidth="1"/>
    <col min="2" max="2" width="12.25" customWidth="1"/>
    <col min="3" max="3" width="15" customWidth="1"/>
    <col min="4" max="4" width="12.125" customWidth="1"/>
    <col min="5" max="5" width="12.5" customWidth="1"/>
    <col min="6" max="6" width="14.5" customWidth="1"/>
  </cols>
  <sheetData>
    <row r="1" spans="1:6" ht="24.75" customHeight="1" x14ac:dyDescent="0.15">
      <c r="A1" s="254" t="s">
        <v>149</v>
      </c>
      <c r="B1" s="254"/>
      <c r="C1" s="254"/>
      <c r="D1" s="254"/>
      <c r="E1" s="254"/>
      <c r="F1" s="254"/>
    </row>
    <row r="2" spans="1:6" ht="29.25" customHeight="1" x14ac:dyDescent="0.15">
      <c r="A2" s="258" t="s">
        <v>155</v>
      </c>
      <c r="B2" s="259"/>
      <c r="C2" s="260"/>
      <c r="D2" s="259"/>
      <c r="E2" s="260"/>
      <c r="F2" s="259"/>
    </row>
    <row r="3" spans="1:6" ht="25.5" customHeight="1" x14ac:dyDescent="0.15">
      <c r="A3" s="257" t="s">
        <v>237</v>
      </c>
      <c r="B3" s="257"/>
      <c r="C3" s="257"/>
      <c r="D3" s="257"/>
      <c r="E3" s="257"/>
      <c r="F3" s="257"/>
    </row>
    <row r="4" spans="1:6" ht="28.5" customHeight="1" x14ac:dyDescent="0.15">
      <c r="A4" s="261" t="s">
        <v>1</v>
      </c>
      <c r="B4" s="263" t="s">
        <v>5</v>
      </c>
      <c r="C4" s="265" t="s">
        <v>150</v>
      </c>
      <c r="D4" s="266"/>
      <c r="E4" s="267"/>
      <c r="F4" s="268"/>
    </row>
    <row r="5" spans="1:6" ht="43.5" customHeight="1" x14ac:dyDescent="0.15">
      <c r="A5" s="262"/>
      <c r="B5" s="264"/>
      <c r="C5" s="261" t="s">
        <v>151</v>
      </c>
      <c r="D5" s="264"/>
      <c r="E5" s="269" t="s">
        <v>152</v>
      </c>
      <c r="F5" s="270"/>
    </row>
    <row r="6" spans="1:6" ht="43.5" customHeight="1" x14ac:dyDescent="0.15">
      <c r="A6" s="262"/>
      <c r="B6" s="264"/>
      <c r="C6" s="71" t="s">
        <v>250</v>
      </c>
      <c r="D6" s="72" t="s">
        <v>251</v>
      </c>
      <c r="E6" s="71" t="s">
        <v>250</v>
      </c>
      <c r="F6" s="72" t="s">
        <v>251</v>
      </c>
    </row>
    <row r="7" spans="1:6" ht="27.75" customHeight="1" x14ac:dyDescent="0.15">
      <c r="A7" s="165" t="s">
        <v>20</v>
      </c>
      <c r="B7" s="166">
        <v>2.95</v>
      </c>
      <c r="C7" s="165">
        <f t="shared" ref="C7:F7" si="0">SUM(C8)</f>
        <v>11</v>
      </c>
      <c r="D7" s="166">
        <f t="shared" si="0"/>
        <v>1.1000000000000001</v>
      </c>
      <c r="E7" s="165">
        <f t="shared" si="0"/>
        <v>20</v>
      </c>
      <c r="F7" s="166">
        <f t="shared" si="0"/>
        <v>1.85</v>
      </c>
    </row>
    <row r="8" spans="1:6" ht="24.75" customHeight="1" x14ac:dyDescent="0.15">
      <c r="A8" s="161" t="s">
        <v>249</v>
      </c>
      <c r="B8" s="162">
        <v>2.95</v>
      </c>
      <c r="C8" s="161">
        <v>11</v>
      </c>
      <c r="D8" s="162">
        <f>ROUND(C8*0.05*2,2)</f>
        <v>1.1000000000000001</v>
      </c>
      <c r="E8" s="161">
        <v>20</v>
      </c>
      <c r="F8" s="162">
        <f>ROUND(E8*0.0462*2,2)</f>
        <v>1.85</v>
      </c>
    </row>
    <row r="9" spans="1:6" ht="150.75" customHeight="1" x14ac:dyDescent="0.15">
      <c r="A9" s="255" t="s">
        <v>154</v>
      </c>
      <c r="B9" s="256"/>
      <c r="C9" s="255"/>
      <c r="D9" s="256"/>
      <c r="E9" s="255"/>
      <c r="F9" s="256"/>
    </row>
  </sheetData>
  <mergeCells count="9">
    <mergeCell ref="A1:F1"/>
    <mergeCell ref="A9:F9"/>
    <mergeCell ref="A3:F3"/>
    <mergeCell ref="A2:F2"/>
    <mergeCell ref="A4:A6"/>
    <mergeCell ref="B4:B6"/>
    <mergeCell ref="C4:F4"/>
    <mergeCell ref="C5:D5"/>
    <mergeCell ref="E5:F5"/>
  </mergeCells>
  <phoneticPr fontId="2" type="noConversion"/>
  <pageMargins left="0.70866141732283472" right="0.70866141732283472" top="0.74803149606299213" bottom="0.74803149606299213" header="0.31496062992125984" footer="0.31496062992125984"/>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J6" sqref="J6"/>
    </sheetView>
  </sheetViews>
  <sheetFormatPr defaultRowHeight="13.5" x14ac:dyDescent="0.15"/>
  <cols>
    <col min="1" max="1" width="21.375" customWidth="1"/>
    <col min="2" max="2" width="10.75" customWidth="1"/>
    <col min="3" max="3" width="21.75" customWidth="1"/>
    <col min="4" max="4" width="20" customWidth="1"/>
    <col min="5" max="5" width="16.125" customWidth="1"/>
    <col min="6" max="6" width="19" customWidth="1"/>
    <col min="7" max="7" width="17.25" customWidth="1"/>
  </cols>
  <sheetData>
    <row r="1" spans="1:7" ht="24.95" customHeight="1" x14ac:dyDescent="0.15">
      <c r="A1" s="167" t="s">
        <v>156</v>
      </c>
      <c r="B1" s="82"/>
      <c r="C1" s="82"/>
      <c r="D1" s="83"/>
      <c r="E1" s="84"/>
      <c r="F1" s="85"/>
      <c r="G1" s="84"/>
    </row>
    <row r="2" spans="1:7" ht="24.95" customHeight="1" x14ac:dyDescent="0.15">
      <c r="A2" s="271" t="s">
        <v>157</v>
      </c>
      <c r="B2" s="272"/>
      <c r="C2" s="272"/>
      <c r="D2" s="271"/>
      <c r="E2" s="271"/>
      <c r="F2" s="271"/>
      <c r="G2" s="271"/>
    </row>
    <row r="3" spans="1:7" ht="24.95" customHeight="1" x14ac:dyDescent="0.15">
      <c r="A3" s="77"/>
      <c r="B3" s="78"/>
      <c r="C3" s="78"/>
      <c r="D3" s="81"/>
      <c r="E3" s="80"/>
      <c r="F3" s="79"/>
      <c r="G3" s="92" t="s">
        <v>166</v>
      </c>
    </row>
    <row r="4" spans="1:7" ht="33" customHeight="1" x14ac:dyDescent="0.15">
      <c r="A4" s="273" t="s">
        <v>53</v>
      </c>
      <c r="B4" s="274" t="s">
        <v>5</v>
      </c>
      <c r="C4" s="275" t="s">
        <v>158</v>
      </c>
      <c r="D4" s="276"/>
      <c r="E4" s="276"/>
      <c r="F4" s="276"/>
      <c r="G4" s="277"/>
    </row>
    <row r="5" spans="1:7" ht="49.5" customHeight="1" x14ac:dyDescent="0.15">
      <c r="A5" s="273"/>
      <c r="B5" s="274"/>
      <c r="C5" s="86" t="s">
        <v>159</v>
      </c>
      <c r="D5" s="87" t="s">
        <v>160</v>
      </c>
      <c r="E5" s="87" t="s">
        <v>153</v>
      </c>
      <c r="F5" s="88" t="s">
        <v>161</v>
      </c>
      <c r="G5" s="87" t="s">
        <v>153</v>
      </c>
    </row>
    <row r="6" spans="1:7" ht="32.25" customHeight="1" x14ac:dyDescent="0.15">
      <c r="A6" s="86" t="s">
        <v>162</v>
      </c>
      <c r="B6" s="89">
        <v>2.06</v>
      </c>
      <c r="C6" s="89">
        <v>0.5</v>
      </c>
      <c r="D6" s="87">
        <v>13</v>
      </c>
      <c r="E6" s="90">
        <f>0.06*D6</f>
        <v>0.78</v>
      </c>
      <c r="F6" s="88">
        <v>13</v>
      </c>
      <c r="G6" s="90">
        <f>0.06*F6</f>
        <v>0.78</v>
      </c>
    </row>
    <row r="7" spans="1:7" ht="30" customHeight="1" x14ac:dyDescent="0.15">
      <c r="A7" s="170" t="s">
        <v>163</v>
      </c>
      <c r="B7" s="168">
        <v>0.5</v>
      </c>
      <c r="C7" s="168">
        <v>0.5</v>
      </c>
      <c r="D7" s="171"/>
      <c r="E7" s="169"/>
      <c r="F7" s="172"/>
      <c r="G7" s="169"/>
    </row>
    <row r="8" spans="1:7" ht="32.25" customHeight="1" x14ac:dyDescent="0.15">
      <c r="A8" s="170" t="s">
        <v>164</v>
      </c>
      <c r="B8" s="168">
        <v>1.56</v>
      </c>
      <c r="C8" s="168"/>
      <c r="D8" s="171">
        <v>13</v>
      </c>
      <c r="E8" s="169">
        <v>0.78</v>
      </c>
      <c r="F8" s="172">
        <v>13</v>
      </c>
      <c r="G8" s="169">
        <v>0.78</v>
      </c>
    </row>
    <row r="9" spans="1:7" ht="146.25" customHeight="1" x14ac:dyDescent="0.15">
      <c r="A9" s="278" t="s">
        <v>165</v>
      </c>
      <c r="B9" s="278"/>
      <c r="C9" s="278"/>
      <c r="D9" s="278"/>
      <c r="E9" s="278"/>
      <c r="F9" s="278"/>
      <c r="G9" s="278"/>
    </row>
  </sheetData>
  <mergeCells count="5">
    <mergeCell ref="A2:G2"/>
    <mergeCell ref="A4:A5"/>
    <mergeCell ref="B4:B5"/>
    <mergeCell ref="C4:G4"/>
    <mergeCell ref="A9:G9"/>
  </mergeCells>
  <phoneticPr fontId="2" type="noConversion"/>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H8" sqref="H8"/>
    </sheetView>
  </sheetViews>
  <sheetFormatPr defaultRowHeight="13.5" x14ac:dyDescent="0.15"/>
  <cols>
    <col min="1" max="1" width="19.375" customWidth="1"/>
    <col min="2" max="2" width="25.25" customWidth="1"/>
    <col min="3" max="3" width="20.5" customWidth="1"/>
    <col min="4" max="4" width="18.75" customWidth="1"/>
  </cols>
  <sheetData>
    <row r="1" spans="1:4" ht="30" customHeight="1" x14ac:dyDescent="0.15">
      <c r="A1" s="173" t="s">
        <v>252</v>
      </c>
      <c r="B1" s="28"/>
      <c r="C1" s="28"/>
      <c r="D1" s="28"/>
    </row>
    <row r="2" spans="1:4" ht="30" customHeight="1" x14ac:dyDescent="0.15">
      <c r="A2" s="279" t="s">
        <v>174</v>
      </c>
      <c r="B2" s="279"/>
      <c r="C2" s="279"/>
      <c r="D2" s="279"/>
    </row>
    <row r="3" spans="1:4" ht="30" customHeight="1" x14ac:dyDescent="0.15">
      <c r="A3" s="93" t="s">
        <v>167</v>
      </c>
      <c r="B3" s="28"/>
      <c r="C3" s="28"/>
      <c r="D3" s="174" t="s">
        <v>171</v>
      </c>
    </row>
    <row r="4" spans="1:4" ht="40.5" customHeight="1" x14ac:dyDescent="0.15">
      <c r="A4" s="94" t="s">
        <v>1</v>
      </c>
      <c r="B4" s="95" t="s">
        <v>173</v>
      </c>
      <c r="C4" s="94" t="s">
        <v>172</v>
      </c>
      <c r="D4" s="95" t="s">
        <v>175</v>
      </c>
    </row>
    <row r="5" spans="1:4" ht="30" customHeight="1" x14ac:dyDescent="0.15">
      <c r="A5" s="175" t="s">
        <v>20</v>
      </c>
      <c r="B5" s="175">
        <v>6930</v>
      </c>
      <c r="C5" s="176">
        <v>2.4</v>
      </c>
      <c r="D5" s="176">
        <v>1.66</v>
      </c>
    </row>
    <row r="6" spans="1:4" ht="30" customHeight="1" x14ac:dyDescent="0.15">
      <c r="A6" s="177" t="s">
        <v>168</v>
      </c>
      <c r="B6" s="178">
        <v>5500</v>
      </c>
      <c r="C6" s="179">
        <v>2.4</v>
      </c>
      <c r="D6" s="179">
        <v>1.32</v>
      </c>
    </row>
    <row r="7" spans="1:4" ht="30" customHeight="1" x14ac:dyDescent="0.15">
      <c r="A7" s="177" t="s">
        <v>169</v>
      </c>
      <c r="B7" s="178">
        <v>980</v>
      </c>
      <c r="C7" s="179">
        <v>2.4</v>
      </c>
      <c r="D7" s="179">
        <v>0.23</v>
      </c>
    </row>
    <row r="8" spans="1:4" ht="30" customHeight="1" x14ac:dyDescent="0.15">
      <c r="A8" s="177" t="s">
        <v>170</v>
      </c>
      <c r="B8" s="178">
        <v>450</v>
      </c>
      <c r="C8" s="179">
        <v>2.4</v>
      </c>
      <c r="D8" s="179">
        <v>0.11</v>
      </c>
    </row>
    <row r="9" spans="1:4" ht="30" customHeight="1" x14ac:dyDescent="0.15">
      <c r="A9" s="280" t="s">
        <v>253</v>
      </c>
      <c r="B9" s="280"/>
      <c r="C9" s="280"/>
      <c r="D9" s="280"/>
    </row>
  </sheetData>
  <mergeCells count="2">
    <mergeCell ref="A2:D2"/>
    <mergeCell ref="A9:D9"/>
  </mergeCells>
  <phoneticPr fontId="2" type="noConversion"/>
  <pageMargins left="0.70866141732283472" right="0.70866141732283472" top="0.74803149606299213" bottom="0.74803149606299213" header="0.31496062992125984" footer="0.31496062992125984"/>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C16" sqref="C16"/>
    </sheetView>
  </sheetViews>
  <sheetFormatPr defaultRowHeight="13.5" x14ac:dyDescent="0.15"/>
  <cols>
    <col min="1" max="1" width="23" customWidth="1"/>
    <col min="2" max="2" width="11.125" customWidth="1"/>
    <col min="3" max="3" width="11" customWidth="1"/>
    <col min="4" max="4" width="12.125" customWidth="1"/>
    <col min="5" max="5" width="17.25" customWidth="1"/>
    <col min="6" max="6" width="10.875" customWidth="1"/>
    <col min="7" max="7" width="16.625" customWidth="1"/>
    <col min="8" max="8" width="11.5" customWidth="1"/>
    <col min="9" max="9" width="16.75" customWidth="1"/>
  </cols>
  <sheetData>
    <row r="1" spans="1:9" ht="24.95" customHeight="1" x14ac:dyDescent="0.15">
      <c r="A1" s="37" t="s">
        <v>176</v>
      </c>
      <c r="B1" s="99"/>
      <c r="C1" s="100"/>
      <c r="D1" s="101"/>
      <c r="E1" s="102"/>
      <c r="F1" s="98"/>
      <c r="G1" s="102"/>
      <c r="H1" s="98"/>
      <c r="I1" s="102"/>
    </row>
    <row r="2" spans="1:9" ht="24.95" customHeight="1" x14ac:dyDescent="0.15">
      <c r="A2" s="283" t="s">
        <v>177</v>
      </c>
      <c r="B2" s="283"/>
      <c r="C2" s="284"/>
      <c r="D2" s="283"/>
      <c r="E2" s="284"/>
      <c r="F2" s="283"/>
      <c r="G2" s="284"/>
      <c r="H2" s="283"/>
      <c r="I2" s="284"/>
    </row>
    <row r="3" spans="1:9" ht="24.95" customHeight="1" x14ac:dyDescent="0.15">
      <c r="A3" s="96"/>
      <c r="B3" s="96"/>
      <c r="C3" s="97"/>
      <c r="D3" s="96"/>
      <c r="E3" s="97"/>
      <c r="F3" s="96"/>
      <c r="G3" s="97"/>
      <c r="H3" s="96"/>
      <c r="I3" s="180" t="s">
        <v>189</v>
      </c>
    </row>
    <row r="4" spans="1:9" ht="24.95" customHeight="1" x14ac:dyDescent="0.15">
      <c r="A4" s="285" t="s">
        <v>70</v>
      </c>
      <c r="B4" s="285" t="s">
        <v>5</v>
      </c>
      <c r="C4" s="286"/>
      <c r="D4" s="285" t="s">
        <v>178</v>
      </c>
      <c r="E4" s="286"/>
      <c r="F4" s="285" t="s">
        <v>179</v>
      </c>
      <c r="G4" s="286"/>
      <c r="H4" s="285" t="s">
        <v>180</v>
      </c>
      <c r="I4" s="286"/>
    </row>
    <row r="5" spans="1:9" ht="39" customHeight="1" x14ac:dyDescent="0.15">
      <c r="A5" s="285"/>
      <c r="B5" s="107" t="s">
        <v>85</v>
      </c>
      <c r="C5" s="108" t="s">
        <v>46</v>
      </c>
      <c r="D5" s="109" t="s">
        <v>85</v>
      </c>
      <c r="E5" s="110" t="s">
        <v>188</v>
      </c>
      <c r="F5" s="109" t="s">
        <v>85</v>
      </c>
      <c r="G5" s="110" t="s">
        <v>181</v>
      </c>
      <c r="H5" s="109" t="s">
        <v>85</v>
      </c>
      <c r="I5" s="110" t="s">
        <v>182</v>
      </c>
    </row>
    <row r="6" spans="1:9" ht="32.25" customHeight="1" x14ac:dyDescent="0.15">
      <c r="A6" s="104" t="s">
        <v>20</v>
      </c>
      <c r="B6" s="105">
        <v>236</v>
      </c>
      <c r="C6" s="103">
        <v>10.7</v>
      </c>
      <c r="D6" s="106">
        <v>58</v>
      </c>
      <c r="E6" s="103">
        <f>ROUND(D6*700*0.0001,1)</f>
        <v>4.0999999999999996</v>
      </c>
      <c r="F6" s="106">
        <v>161</v>
      </c>
      <c r="G6" s="103">
        <f>ROUND(F6*400*0.0001,1)</f>
        <v>6.4</v>
      </c>
      <c r="H6" s="106">
        <v>17</v>
      </c>
      <c r="I6" s="103">
        <f>ROUND(H6*100*0.0001,1)</f>
        <v>0.2</v>
      </c>
    </row>
    <row r="7" spans="1:9" ht="32.25" customHeight="1" x14ac:dyDescent="0.15">
      <c r="A7" s="181" t="s">
        <v>183</v>
      </c>
      <c r="B7" s="182">
        <v>51</v>
      </c>
      <c r="C7" s="183">
        <v>2.7</v>
      </c>
      <c r="D7" s="184">
        <v>25</v>
      </c>
      <c r="E7" s="183">
        <v>1.76</v>
      </c>
      <c r="F7" s="184">
        <v>23</v>
      </c>
      <c r="G7" s="183">
        <v>0.91</v>
      </c>
      <c r="H7" s="184">
        <v>3</v>
      </c>
      <c r="I7" s="183">
        <v>0.03</v>
      </c>
    </row>
    <row r="8" spans="1:9" ht="32.25" customHeight="1" x14ac:dyDescent="0.15">
      <c r="A8" s="181" t="s">
        <v>184</v>
      </c>
      <c r="B8" s="182">
        <v>98</v>
      </c>
      <c r="C8" s="183">
        <v>3.87</v>
      </c>
      <c r="D8" s="184">
        <v>5</v>
      </c>
      <c r="E8" s="183">
        <v>0.36</v>
      </c>
      <c r="F8" s="184">
        <v>86</v>
      </c>
      <c r="G8" s="183">
        <v>3.43</v>
      </c>
      <c r="H8" s="184">
        <v>7</v>
      </c>
      <c r="I8" s="183">
        <v>0.08</v>
      </c>
    </row>
    <row r="9" spans="1:9" ht="27.75" customHeight="1" x14ac:dyDescent="0.15">
      <c r="A9" s="181" t="s">
        <v>185</v>
      </c>
      <c r="B9" s="182">
        <v>67</v>
      </c>
      <c r="C9" s="183">
        <v>3.14</v>
      </c>
      <c r="D9" s="184">
        <v>21</v>
      </c>
      <c r="E9" s="183">
        <v>1.48</v>
      </c>
      <c r="F9" s="184">
        <v>40</v>
      </c>
      <c r="G9" s="183">
        <v>1.59</v>
      </c>
      <c r="H9" s="184">
        <v>6</v>
      </c>
      <c r="I9" s="183">
        <v>7.0000000000000007E-2</v>
      </c>
    </row>
    <row r="10" spans="1:9" ht="27" customHeight="1" x14ac:dyDescent="0.15">
      <c r="A10" s="181" t="s">
        <v>186</v>
      </c>
      <c r="B10" s="182">
        <v>20</v>
      </c>
      <c r="C10" s="183">
        <v>0.99</v>
      </c>
      <c r="D10" s="184">
        <v>7</v>
      </c>
      <c r="E10" s="183">
        <v>0.5</v>
      </c>
      <c r="F10" s="184">
        <v>12</v>
      </c>
      <c r="G10" s="183">
        <v>0.47</v>
      </c>
      <c r="H10" s="184">
        <v>1</v>
      </c>
      <c r="I10" s="183">
        <v>0.02</v>
      </c>
    </row>
    <row r="11" spans="1:9" ht="45.75" customHeight="1" x14ac:dyDescent="0.15">
      <c r="A11" s="281" t="s">
        <v>187</v>
      </c>
      <c r="B11" s="281"/>
      <c r="C11" s="282"/>
      <c r="D11" s="281"/>
      <c r="E11" s="282"/>
      <c r="F11" s="281"/>
      <c r="G11" s="282"/>
      <c r="H11" s="281"/>
      <c r="I11" s="282"/>
    </row>
  </sheetData>
  <mergeCells count="7">
    <mergeCell ref="A11:I11"/>
    <mergeCell ref="A2:I2"/>
    <mergeCell ref="A4:A5"/>
    <mergeCell ref="B4:C4"/>
    <mergeCell ref="D4:E4"/>
    <mergeCell ref="F4:G4"/>
    <mergeCell ref="H4:I4"/>
  </mergeCells>
  <phoneticPr fontId="2" type="noConversion"/>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workbookViewId="0">
      <selection activeCell="A14" sqref="A14:J14"/>
    </sheetView>
  </sheetViews>
  <sheetFormatPr defaultRowHeight="13.5" x14ac:dyDescent="0.15"/>
  <cols>
    <col min="1" max="1" width="19.125" customWidth="1"/>
    <col min="2" max="2" width="11.875" customWidth="1"/>
    <col min="3" max="3" width="12.375" customWidth="1"/>
    <col min="4" max="4" width="11.375" customWidth="1"/>
    <col min="5" max="5" width="12" customWidth="1"/>
    <col min="6" max="6" width="12.5" customWidth="1"/>
    <col min="7" max="7" width="11.875" customWidth="1"/>
    <col min="8" max="8" width="12.625" customWidth="1"/>
    <col min="9" max="9" width="12.5" customWidth="1"/>
    <col min="10" max="10" width="12.375" customWidth="1"/>
  </cols>
  <sheetData>
    <row r="1" spans="1:10" ht="24.95" customHeight="1" x14ac:dyDescent="0.15">
      <c r="A1" s="185" t="s">
        <v>190</v>
      </c>
      <c r="B1" s="111"/>
      <c r="C1" s="111"/>
      <c r="D1" s="111"/>
      <c r="E1" s="111"/>
      <c r="F1" s="111"/>
      <c r="G1" s="111"/>
      <c r="H1" s="111"/>
      <c r="I1" s="111"/>
      <c r="J1" s="111"/>
    </row>
    <row r="2" spans="1:10" ht="33.75" customHeight="1" x14ac:dyDescent="0.15">
      <c r="A2" s="289" t="s">
        <v>191</v>
      </c>
      <c r="B2" s="289"/>
      <c r="C2" s="289"/>
      <c r="D2" s="289"/>
      <c r="E2" s="289"/>
      <c r="F2" s="289"/>
      <c r="G2" s="289"/>
      <c r="H2" s="289"/>
      <c r="I2" s="289"/>
      <c r="J2" s="289"/>
    </row>
    <row r="3" spans="1:10" ht="32.25" customHeight="1" x14ac:dyDescent="0.15">
      <c r="A3" s="290" t="s">
        <v>225</v>
      </c>
      <c r="B3" s="291" t="s">
        <v>192</v>
      </c>
      <c r="C3" s="292" t="s">
        <v>193</v>
      </c>
      <c r="D3" s="293" t="s">
        <v>194</v>
      </c>
      <c r="E3" s="293"/>
      <c r="F3" s="294" t="s">
        <v>195</v>
      </c>
      <c r="G3" s="291" t="s">
        <v>196</v>
      </c>
      <c r="H3" s="295" t="s">
        <v>197</v>
      </c>
      <c r="I3" s="292" t="s">
        <v>198</v>
      </c>
      <c r="J3" s="292" t="s">
        <v>199</v>
      </c>
    </row>
    <row r="4" spans="1:10" ht="37.5" customHeight="1" x14ac:dyDescent="0.15">
      <c r="A4" s="290"/>
      <c r="B4" s="291"/>
      <c r="C4" s="292"/>
      <c r="D4" s="112" t="s">
        <v>200</v>
      </c>
      <c r="E4" s="112" t="s">
        <v>201</v>
      </c>
      <c r="F4" s="294"/>
      <c r="G4" s="291"/>
      <c r="H4" s="295"/>
      <c r="I4" s="292"/>
      <c r="J4" s="292"/>
    </row>
    <row r="5" spans="1:10" ht="24.95" customHeight="1" x14ac:dyDescent="0.15">
      <c r="A5" s="113" t="s">
        <v>202</v>
      </c>
      <c r="B5" s="114" t="s">
        <v>203</v>
      </c>
      <c r="C5" s="115" t="s">
        <v>204</v>
      </c>
      <c r="D5" s="115" t="s">
        <v>205</v>
      </c>
      <c r="E5" s="115" t="s">
        <v>206</v>
      </c>
      <c r="F5" s="116" t="s">
        <v>207</v>
      </c>
      <c r="G5" s="116" t="s">
        <v>208</v>
      </c>
      <c r="H5" s="116" t="s">
        <v>209</v>
      </c>
      <c r="I5" s="116" t="s">
        <v>210</v>
      </c>
      <c r="J5" s="115" t="s">
        <v>211</v>
      </c>
    </row>
    <row r="6" spans="1:10" ht="33" customHeight="1" x14ac:dyDescent="0.15">
      <c r="A6" s="117" t="s">
        <v>212</v>
      </c>
      <c r="B6" s="118"/>
      <c r="C6" s="119"/>
      <c r="D6" s="118"/>
      <c r="E6" s="118"/>
      <c r="F6" s="118" t="s">
        <v>213</v>
      </c>
      <c r="G6" s="118" t="s">
        <v>214</v>
      </c>
      <c r="H6" s="119"/>
      <c r="I6" s="118" t="s">
        <v>215</v>
      </c>
      <c r="J6" s="119"/>
    </row>
    <row r="7" spans="1:10" ht="24.95" customHeight="1" x14ac:dyDescent="0.15">
      <c r="A7" s="126" t="s">
        <v>216</v>
      </c>
      <c r="B7" s="120">
        <f t="shared" ref="B7:J7" si="0">SUM(B8:B10)</f>
        <v>36992</v>
      </c>
      <c r="C7" s="120">
        <f t="shared" si="0"/>
        <v>16</v>
      </c>
      <c r="D7" s="125">
        <f t="shared" si="0"/>
        <v>3257</v>
      </c>
      <c r="E7" s="125">
        <f t="shared" si="0"/>
        <v>3268</v>
      </c>
      <c r="F7" s="120">
        <f t="shared" si="0"/>
        <v>156754</v>
      </c>
      <c r="G7" s="122">
        <f t="shared" si="0"/>
        <v>40238</v>
      </c>
      <c r="H7" s="121">
        <f t="shared" si="0"/>
        <v>3204</v>
      </c>
      <c r="I7" s="120">
        <f t="shared" si="0"/>
        <v>113554</v>
      </c>
      <c r="J7" s="120">
        <f t="shared" si="0"/>
        <v>13</v>
      </c>
    </row>
    <row r="8" spans="1:10" ht="24.95" customHeight="1" x14ac:dyDescent="0.15">
      <c r="A8" s="186" t="s">
        <v>168</v>
      </c>
      <c r="B8" s="187">
        <v>28128</v>
      </c>
      <c r="C8" s="187">
        <v>14</v>
      </c>
      <c r="D8" s="187">
        <v>2799</v>
      </c>
      <c r="E8" s="187">
        <v>2810</v>
      </c>
      <c r="F8" s="187">
        <f>D8*10+E8*38</f>
        <v>134770</v>
      </c>
      <c r="G8" s="187">
        <f>B8+C8*10000-F8</f>
        <v>33358</v>
      </c>
      <c r="H8" s="187">
        <v>2700</v>
      </c>
      <c r="I8" s="187">
        <f>H8*48-G8</f>
        <v>96242</v>
      </c>
      <c r="J8" s="187">
        <f>IF(I8&lt;0,0,ROUNDUP(I8/10000,0))</f>
        <v>10</v>
      </c>
    </row>
    <row r="9" spans="1:10" ht="24.95" customHeight="1" x14ac:dyDescent="0.15">
      <c r="A9" s="186" t="s">
        <v>217</v>
      </c>
      <c r="B9" s="187">
        <v>4048</v>
      </c>
      <c r="C9" s="187">
        <v>2</v>
      </c>
      <c r="D9" s="187">
        <v>391</v>
      </c>
      <c r="E9" s="187">
        <v>391</v>
      </c>
      <c r="F9" s="187">
        <f>D9*10+E9*38</f>
        <v>18768</v>
      </c>
      <c r="G9" s="187">
        <f>B9+C9*10000-F9</f>
        <v>5280</v>
      </c>
      <c r="H9" s="187">
        <v>440</v>
      </c>
      <c r="I9" s="187">
        <f>H9*48-G9</f>
        <v>15840</v>
      </c>
      <c r="J9" s="187">
        <f>IF(I9&lt;0,0,ROUNDUP(I9/10000,0))</f>
        <v>2</v>
      </c>
    </row>
    <row r="10" spans="1:10" ht="24.95" customHeight="1" x14ac:dyDescent="0.15">
      <c r="A10" s="186" t="s">
        <v>218</v>
      </c>
      <c r="B10" s="187">
        <v>4816</v>
      </c>
      <c r="C10" s="187">
        <v>0</v>
      </c>
      <c r="D10" s="187">
        <v>67</v>
      </c>
      <c r="E10" s="187">
        <v>67</v>
      </c>
      <c r="F10" s="187">
        <f>D10*10+E10*38</f>
        <v>3216</v>
      </c>
      <c r="G10" s="187">
        <f>B10+C10*10000-F10</f>
        <v>1600</v>
      </c>
      <c r="H10" s="187">
        <v>64</v>
      </c>
      <c r="I10" s="187">
        <f>H10*48-G10</f>
        <v>1472</v>
      </c>
      <c r="J10" s="187">
        <f>IF(I10&lt;0,0,ROUNDUP(I10/10000,0))</f>
        <v>1</v>
      </c>
    </row>
    <row r="11" spans="1:10" ht="24.75" customHeight="1" x14ac:dyDescent="0.15">
      <c r="A11" s="188" t="s">
        <v>219</v>
      </c>
      <c r="B11" s="189"/>
      <c r="C11" s="190"/>
      <c r="D11" s="191"/>
      <c r="E11" s="192"/>
      <c r="F11" s="192"/>
      <c r="G11" s="193"/>
      <c r="H11" s="193"/>
      <c r="I11" s="193"/>
      <c r="J11" s="193"/>
    </row>
    <row r="12" spans="1:10" ht="45" customHeight="1" x14ac:dyDescent="0.15">
      <c r="A12" s="287" t="s">
        <v>220</v>
      </c>
      <c r="B12" s="288"/>
      <c r="C12" s="288"/>
      <c r="D12" s="288"/>
      <c r="E12" s="288"/>
      <c r="F12" s="288"/>
      <c r="G12" s="288"/>
      <c r="H12" s="288"/>
      <c r="I12" s="288"/>
      <c r="J12" s="288"/>
    </row>
    <row r="13" spans="1:10" ht="22.5" customHeight="1" x14ac:dyDescent="0.15">
      <c r="A13" s="287" t="s">
        <v>226</v>
      </c>
      <c r="B13" s="288"/>
      <c r="C13" s="288"/>
      <c r="D13" s="288"/>
      <c r="E13" s="288"/>
      <c r="F13" s="288"/>
      <c r="G13" s="288"/>
      <c r="H13" s="288"/>
      <c r="I13" s="288"/>
      <c r="J13" s="288"/>
    </row>
    <row r="14" spans="1:10" ht="24" customHeight="1" x14ac:dyDescent="0.15">
      <c r="A14" s="287" t="s">
        <v>221</v>
      </c>
      <c r="B14" s="288"/>
      <c r="C14" s="288"/>
      <c r="D14" s="288"/>
      <c r="E14" s="288"/>
      <c r="F14" s="288"/>
      <c r="G14" s="288"/>
      <c r="H14" s="288"/>
      <c r="I14" s="288"/>
      <c r="J14" s="288"/>
    </row>
    <row r="15" spans="1:10" ht="21.75" customHeight="1" x14ac:dyDescent="0.15">
      <c r="A15" s="287" t="s">
        <v>222</v>
      </c>
      <c r="B15" s="288"/>
      <c r="C15" s="288"/>
      <c r="D15" s="288"/>
      <c r="E15" s="288"/>
      <c r="F15" s="288"/>
      <c r="G15" s="288"/>
      <c r="H15" s="288"/>
      <c r="I15" s="288"/>
      <c r="J15" s="288"/>
    </row>
    <row r="16" spans="1:10" ht="21" customHeight="1" x14ac:dyDescent="0.15">
      <c r="A16" s="287" t="s">
        <v>223</v>
      </c>
      <c r="B16" s="288"/>
      <c r="C16" s="288"/>
      <c r="D16" s="288"/>
      <c r="E16" s="288"/>
      <c r="F16" s="288"/>
      <c r="G16" s="288"/>
      <c r="H16" s="288"/>
      <c r="I16" s="288"/>
      <c r="J16" s="288"/>
    </row>
    <row r="17" spans="1:10" ht="31.5" customHeight="1" x14ac:dyDescent="0.15">
      <c r="A17" s="287" t="s">
        <v>224</v>
      </c>
      <c r="B17" s="288"/>
      <c r="C17" s="288"/>
      <c r="D17" s="288"/>
      <c r="E17" s="288"/>
      <c r="F17" s="288"/>
      <c r="G17" s="288"/>
      <c r="H17" s="288"/>
      <c r="I17" s="288"/>
      <c r="J17" s="288"/>
    </row>
  </sheetData>
  <protectedRanges>
    <protectedRange sqref="H7:H10" name="区域1_8"/>
  </protectedRanges>
  <mergeCells count="16">
    <mergeCell ref="A17:J17"/>
    <mergeCell ref="A2:J2"/>
    <mergeCell ref="A3:A4"/>
    <mergeCell ref="B3:B4"/>
    <mergeCell ref="C3:C4"/>
    <mergeCell ref="D3:E3"/>
    <mergeCell ref="F3:F4"/>
    <mergeCell ref="G3:G4"/>
    <mergeCell ref="H3:H4"/>
    <mergeCell ref="I3:I4"/>
    <mergeCell ref="J3:J4"/>
    <mergeCell ref="A12:J12"/>
    <mergeCell ref="A13:J13"/>
    <mergeCell ref="A14:J14"/>
    <mergeCell ref="A15:J15"/>
    <mergeCell ref="A16:J16"/>
  </mergeCells>
  <phoneticPr fontId="2" type="noConversion"/>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I7" sqref="I7"/>
    </sheetView>
  </sheetViews>
  <sheetFormatPr defaultRowHeight="13.5" x14ac:dyDescent="0.15"/>
  <cols>
    <col min="1" max="1" width="18.625" customWidth="1"/>
    <col min="2" max="2" width="12.5" customWidth="1"/>
    <col min="3" max="3" width="30.875" customWidth="1"/>
    <col min="4" max="4" width="26" customWidth="1"/>
  </cols>
  <sheetData>
    <row r="1" spans="1:4" ht="27.75" customHeight="1" x14ac:dyDescent="0.15">
      <c r="A1" s="194" t="s">
        <v>227</v>
      </c>
      <c r="B1" s="127"/>
      <c r="C1" s="128"/>
      <c r="D1" s="129"/>
    </row>
    <row r="2" spans="1:4" ht="30" customHeight="1" x14ac:dyDescent="0.15">
      <c r="A2" s="296" t="s">
        <v>228</v>
      </c>
      <c r="B2" s="296"/>
      <c r="C2" s="296"/>
      <c r="D2" s="297"/>
    </row>
    <row r="3" spans="1:4" ht="25.5" customHeight="1" x14ac:dyDescent="0.15">
      <c r="A3" s="124"/>
      <c r="B3" s="127"/>
      <c r="C3" s="128"/>
      <c r="D3" s="195" t="s">
        <v>237</v>
      </c>
    </row>
    <row r="4" spans="1:4" ht="37.5" x14ac:dyDescent="0.15">
      <c r="A4" s="123" t="s">
        <v>229</v>
      </c>
      <c r="B4" s="123" t="s">
        <v>5</v>
      </c>
      <c r="C4" s="123" t="s">
        <v>230</v>
      </c>
      <c r="D4" s="123" t="s">
        <v>231</v>
      </c>
    </row>
    <row r="5" spans="1:4" ht="27.75" customHeight="1" x14ac:dyDescent="0.15">
      <c r="A5" s="130" t="s">
        <v>216</v>
      </c>
      <c r="B5" s="131">
        <f t="shared" ref="B5:D5" si="0">B6</f>
        <v>8</v>
      </c>
      <c r="C5" s="131">
        <f t="shared" si="0"/>
        <v>5</v>
      </c>
      <c r="D5" s="131">
        <f t="shared" si="0"/>
        <v>3</v>
      </c>
    </row>
    <row r="6" spans="1:4" ht="25.5" customHeight="1" x14ac:dyDescent="0.15">
      <c r="A6" s="196" t="s">
        <v>232</v>
      </c>
      <c r="B6" s="197">
        <f>SUM(C6:D6)</f>
        <v>8</v>
      </c>
      <c r="C6" s="198">
        <v>5</v>
      </c>
      <c r="D6" s="199">
        <v>3</v>
      </c>
    </row>
    <row r="7" spans="1:4" ht="83.25" customHeight="1" x14ac:dyDescent="0.15">
      <c r="A7" s="298" t="s">
        <v>233</v>
      </c>
      <c r="B7" s="298"/>
      <c r="C7" s="298"/>
      <c r="D7" s="298"/>
    </row>
  </sheetData>
  <mergeCells count="2">
    <mergeCell ref="A2:D2"/>
    <mergeCell ref="A7:D7"/>
  </mergeCells>
  <phoneticPr fontId="2" type="noConversion"/>
  <pageMargins left="0.70866141732283472" right="0.70866141732283472" top="0.74803149606299213" bottom="0.74803149606299213" header="0.31496062992125984" footer="0.31496062992125984"/>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1"/>
  <sheetViews>
    <sheetView topLeftCell="A10" workbookViewId="0">
      <selection activeCell="O10" sqref="O10"/>
    </sheetView>
  </sheetViews>
  <sheetFormatPr defaultRowHeight="13.5" x14ac:dyDescent="0.15"/>
  <cols>
    <col min="2" max="2" width="9.875" customWidth="1"/>
    <col min="3" max="3" width="10.25" customWidth="1"/>
    <col min="4" max="4" width="4.75" customWidth="1"/>
    <col min="6" max="6" width="7.375" customWidth="1"/>
    <col min="7" max="7" width="0.875" customWidth="1"/>
    <col min="9" max="9" width="8.5" customWidth="1"/>
    <col min="11" max="11" width="11.125" customWidth="1"/>
  </cols>
  <sheetData>
    <row r="1" spans="1:11" ht="24.95" customHeight="1" x14ac:dyDescent="0.15">
      <c r="A1" s="203" t="s">
        <v>295</v>
      </c>
      <c r="B1" s="200"/>
      <c r="C1" s="200"/>
      <c r="D1" s="200"/>
      <c r="E1" s="200"/>
      <c r="F1" s="200"/>
      <c r="G1" s="201"/>
      <c r="H1" s="201"/>
      <c r="I1" s="201"/>
      <c r="J1" s="201"/>
      <c r="K1" s="201"/>
    </row>
    <row r="2" spans="1:11" ht="24.95" customHeight="1" x14ac:dyDescent="0.15">
      <c r="A2" s="299" t="s">
        <v>254</v>
      </c>
      <c r="B2" s="299"/>
      <c r="C2" s="299"/>
      <c r="D2" s="299"/>
      <c r="E2" s="299"/>
      <c r="F2" s="299"/>
      <c r="G2" s="299"/>
      <c r="H2" s="299"/>
      <c r="I2" s="299"/>
      <c r="J2" s="299"/>
      <c r="K2" s="299"/>
    </row>
    <row r="3" spans="1:11" ht="24.95" customHeight="1" x14ac:dyDescent="0.15">
      <c r="A3" s="300" t="s">
        <v>255</v>
      </c>
      <c r="B3" s="300"/>
      <c r="C3" s="300"/>
      <c r="D3" s="300"/>
      <c r="E3" s="300"/>
      <c r="F3" s="300"/>
      <c r="G3" s="300"/>
      <c r="H3" s="300"/>
      <c r="I3" s="300"/>
      <c r="J3" s="300"/>
      <c r="K3" s="300"/>
    </row>
    <row r="4" spans="1:11" ht="24.95" customHeight="1" x14ac:dyDescent="0.15">
      <c r="A4" s="301" t="s">
        <v>256</v>
      </c>
      <c r="B4" s="301"/>
      <c r="C4" s="301"/>
      <c r="D4" s="301"/>
      <c r="E4" s="301" t="s">
        <v>257</v>
      </c>
      <c r="F4" s="301"/>
      <c r="G4" s="301"/>
      <c r="H4" s="301"/>
      <c r="I4" s="301"/>
      <c r="J4" s="301"/>
      <c r="K4" s="301"/>
    </row>
    <row r="5" spans="1:11" ht="24.95" customHeight="1" x14ac:dyDescent="0.15">
      <c r="A5" s="301" t="s">
        <v>258</v>
      </c>
      <c r="B5" s="301"/>
      <c r="C5" s="301"/>
      <c r="D5" s="301"/>
      <c r="E5" s="301" t="s">
        <v>259</v>
      </c>
      <c r="F5" s="301"/>
      <c r="G5" s="301"/>
      <c r="H5" s="301"/>
      <c r="I5" s="301"/>
      <c r="J5" s="301"/>
      <c r="K5" s="301"/>
    </row>
    <row r="6" spans="1:11" ht="24.95" customHeight="1" x14ac:dyDescent="0.15">
      <c r="A6" s="301" t="s">
        <v>260</v>
      </c>
      <c r="B6" s="301"/>
      <c r="C6" s="301"/>
      <c r="D6" s="301"/>
      <c r="E6" s="301" t="s">
        <v>261</v>
      </c>
      <c r="F6" s="301"/>
      <c r="G6" s="301"/>
      <c r="H6" s="301" t="s">
        <v>262</v>
      </c>
      <c r="I6" s="301"/>
      <c r="J6" s="301" t="s">
        <v>263</v>
      </c>
      <c r="K6" s="301"/>
    </row>
    <row r="7" spans="1:11" ht="24.95" customHeight="1" x14ac:dyDescent="0.15">
      <c r="A7" s="301" t="s">
        <v>264</v>
      </c>
      <c r="B7" s="302" t="s">
        <v>265</v>
      </c>
      <c r="C7" s="302"/>
      <c r="D7" s="302"/>
      <c r="E7" s="301">
        <f>E8+E9</f>
        <v>165178.37</v>
      </c>
      <c r="F7" s="301"/>
      <c r="G7" s="301"/>
      <c r="H7" s="301"/>
      <c r="I7" s="301"/>
      <c r="J7" s="301"/>
      <c r="K7" s="301"/>
    </row>
    <row r="8" spans="1:11" ht="24.95" customHeight="1" x14ac:dyDescent="0.15">
      <c r="A8" s="301"/>
      <c r="B8" s="301" t="s">
        <v>266</v>
      </c>
      <c r="C8" s="301"/>
      <c r="D8" s="301"/>
      <c r="E8" s="301">
        <v>106019</v>
      </c>
      <c r="F8" s="301"/>
      <c r="G8" s="301"/>
      <c r="H8" s="301"/>
      <c r="I8" s="301"/>
      <c r="J8" s="301"/>
      <c r="K8" s="301"/>
    </row>
    <row r="9" spans="1:11" ht="24.95" customHeight="1" x14ac:dyDescent="0.15">
      <c r="A9" s="301"/>
      <c r="B9" s="303" t="s">
        <v>267</v>
      </c>
      <c r="C9" s="303"/>
      <c r="D9" s="303"/>
      <c r="E9" s="301">
        <v>59159.37</v>
      </c>
      <c r="F9" s="301"/>
      <c r="G9" s="301"/>
      <c r="H9" s="301"/>
      <c r="I9" s="301"/>
      <c r="J9" s="301"/>
      <c r="K9" s="301"/>
    </row>
    <row r="10" spans="1:11" ht="95.25" customHeight="1" x14ac:dyDescent="0.15">
      <c r="A10" s="202" t="s">
        <v>268</v>
      </c>
      <c r="B10" s="302" t="s">
        <v>269</v>
      </c>
      <c r="C10" s="302"/>
      <c r="D10" s="302"/>
      <c r="E10" s="302"/>
      <c r="F10" s="302"/>
      <c r="G10" s="302"/>
      <c r="H10" s="302"/>
      <c r="I10" s="302"/>
      <c r="J10" s="302"/>
      <c r="K10" s="302"/>
    </row>
    <row r="11" spans="1:11" ht="30.75" customHeight="1" x14ac:dyDescent="0.15">
      <c r="A11" s="301" t="s">
        <v>270</v>
      </c>
      <c r="B11" s="202" t="s">
        <v>271</v>
      </c>
      <c r="C11" s="202" t="s">
        <v>272</v>
      </c>
      <c r="D11" s="301" t="s">
        <v>273</v>
      </c>
      <c r="E11" s="301"/>
      <c r="F11" s="301"/>
      <c r="G11" s="301"/>
      <c r="H11" s="301"/>
      <c r="I11" s="301"/>
      <c r="J11" s="301" t="s">
        <v>274</v>
      </c>
      <c r="K11" s="301"/>
    </row>
    <row r="12" spans="1:11" ht="33.75" customHeight="1" x14ac:dyDescent="0.15">
      <c r="A12" s="301"/>
      <c r="B12" s="301" t="s">
        <v>275</v>
      </c>
      <c r="C12" s="301" t="s">
        <v>276</v>
      </c>
      <c r="D12" s="302" t="s">
        <v>277</v>
      </c>
      <c r="E12" s="302"/>
      <c r="F12" s="302"/>
      <c r="G12" s="302"/>
      <c r="H12" s="302"/>
      <c r="I12" s="302"/>
      <c r="J12" s="301" t="s">
        <v>278</v>
      </c>
      <c r="K12" s="301"/>
    </row>
    <row r="13" spans="1:11" ht="27.75" customHeight="1" x14ac:dyDescent="0.15">
      <c r="A13" s="301"/>
      <c r="B13" s="301"/>
      <c r="C13" s="301"/>
      <c r="D13" s="302" t="s">
        <v>279</v>
      </c>
      <c r="E13" s="302"/>
      <c r="F13" s="302"/>
      <c r="G13" s="302"/>
      <c r="H13" s="302"/>
      <c r="I13" s="302"/>
      <c r="J13" s="304" t="s">
        <v>280</v>
      </c>
      <c r="K13" s="301"/>
    </row>
    <row r="14" spans="1:11" ht="29.25" customHeight="1" x14ac:dyDescent="0.15">
      <c r="A14" s="301"/>
      <c r="B14" s="301"/>
      <c r="C14" s="301"/>
      <c r="D14" s="305" t="s">
        <v>281</v>
      </c>
      <c r="E14" s="306"/>
      <c r="F14" s="306"/>
      <c r="G14" s="306"/>
      <c r="H14" s="306"/>
      <c r="I14" s="307"/>
      <c r="J14" s="301" t="s">
        <v>282</v>
      </c>
      <c r="K14" s="301"/>
    </row>
    <row r="15" spans="1:11" ht="29.25" customHeight="1" x14ac:dyDescent="0.15">
      <c r="A15" s="301"/>
      <c r="B15" s="301"/>
      <c r="C15" s="301"/>
      <c r="D15" s="302" t="s">
        <v>283</v>
      </c>
      <c r="E15" s="302"/>
      <c r="F15" s="302"/>
      <c r="G15" s="302"/>
      <c r="H15" s="302"/>
      <c r="I15" s="302"/>
      <c r="J15" s="301" t="s">
        <v>282</v>
      </c>
      <c r="K15" s="301"/>
    </row>
    <row r="16" spans="1:11" ht="30" customHeight="1" x14ac:dyDescent="0.15">
      <c r="A16" s="301"/>
      <c r="B16" s="301"/>
      <c r="C16" s="301"/>
      <c r="D16" s="302" t="s">
        <v>284</v>
      </c>
      <c r="E16" s="302"/>
      <c r="F16" s="302"/>
      <c r="G16" s="302"/>
      <c r="H16" s="302"/>
      <c r="I16" s="302"/>
      <c r="J16" s="304">
        <v>1</v>
      </c>
      <c r="K16" s="301"/>
    </row>
    <row r="17" spans="1:11" ht="28.5" customHeight="1" x14ac:dyDescent="0.15">
      <c r="A17" s="301"/>
      <c r="B17" s="301"/>
      <c r="C17" s="301" t="s">
        <v>285</v>
      </c>
      <c r="D17" s="302" t="s">
        <v>286</v>
      </c>
      <c r="E17" s="302"/>
      <c r="F17" s="302"/>
      <c r="G17" s="302"/>
      <c r="H17" s="302"/>
      <c r="I17" s="302"/>
      <c r="J17" s="301" t="s">
        <v>278</v>
      </c>
      <c r="K17" s="301"/>
    </row>
    <row r="18" spans="1:11" ht="30" customHeight="1" x14ac:dyDescent="0.15">
      <c r="A18" s="301"/>
      <c r="B18" s="301"/>
      <c r="C18" s="301"/>
      <c r="D18" s="302" t="s">
        <v>287</v>
      </c>
      <c r="E18" s="302"/>
      <c r="F18" s="302"/>
      <c r="G18" s="302"/>
      <c r="H18" s="302"/>
      <c r="I18" s="302"/>
      <c r="J18" s="301" t="s">
        <v>282</v>
      </c>
      <c r="K18" s="301"/>
    </row>
    <row r="19" spans="1:11" ht="30" customHeight="1" x14ac:dyDescent="0.15">
      <c r="A19" s="301"/>
      <c r="B19" s="301" t="s">
        <v>288</v>
      </c>
      <c r="C19" s="301" t="s">
        <v>289</v>
      </c>
      <c r="D19" s="302" t="s">
        <v>290</v>
      </c>
      <c r="E19" s="302"/>
      <c r="F19" s="302"/>
      <c r="G19" s="302"/>
      <c r="H19" s="302"/>
      <c r="I19" s="302"/>
      <c r="J19" s="301" t="s">
        <v>291</v>
      </c>
      <c r="K19" s="301"/>
    </row>
    <row r="20" spans="1:11" ht="24.95" customHeight="1" x14ac:dyDescent="0.15">
      <c r="A20" s="301"/>
      <c r="B20" s="301"/>
      <c r="C20" s="301"/>
      <c r="D20" s="302" t="s">
        <v>292</v>
      </c>
      <c r="E20" s="302"/>
      <c r="F20" s="302"/>
      <c r="G20" s="302"/>
      <c r="H20" s="302"/>
      <c r="I20" s="302"/>
      <c r="J20" s="301" t="s">
        <v>291</v>
      </c>
      <c r="K20" s="301"/>
    </row>
    <row r="21" spans="1:11" ht="36" customHeight="1" x14ac:dyDescent="0.15">
      <c r="A21" s="301"/>
      <c r="B21" s="301"/>
      <c r="C21" s="202" t="s">
        <v>293</v>
      </c>
      <c r="D21" s="302" t="s">
        <v>294</v>
      </c>
      <c r="E21" s="302"/>
      <c r="F21" s="302"/>
      <c r="G21" s="302"/>
      <c r="H21" s="302"/>
      <c r="I21" s="302"/>
      <c r="J21" s="301" t="s">
        <v>291</v>
      </c>
      <c r="K21" s="301"/>
    </row>
  </sheetData>
  <mergeCells count="46">
    <mergeCell ref="D16:I16"/>
    <mergeCell ref="J16:K16"/>
    <mergeCell ref="C17:C18"/>
    <mergeCell ref="D17:I17"/>
    <mergeCell ref="J17:K17"/>
    <mergeCell ref="D18:I18"/>
    <mergeCell ref="J18:K18"/>
    <mergeCell ref="D19:I19"/>
    <mergeCell ref="J19:K19"/>
    <mergeCell ref="D20:I20"/>
    <mergeCell ref="J20:K20"/>
    <mergeCell ref="D21:I21"/>
    <mergeCell ref="J21:K21"/>
    <mergeCell ref="B10:K10"/>
    <mergeCell ref="A11:A21"/>
    <mergeCell ref="D11:I11"/>
    <mergeCell ref="J11:K11"/>
    <mergeCell ref="B12:B18"/>
    <mergeCell ref="C12:C16"/>
    <mergeCell ref="D12:I12"/>
    <mergeCell ref="J12:K12"/>
    <mergeCell ref="D13:I13"/>
    <mergeCell ref="J13:K13"/>
    <mergeCell ref="D14:I14"/>
    <mergeCell ref="J14:K14"/>
    <mergeCell ref="D15:I15"/>
    <mergeCell ref="J15:K15"/>
    <mergeCell ref="B19:B21"/>
    <mergeCell ref="C19:C20"/>
    <mergeCell ref="A6:D6"/>
    <mergeCell ref="E6:G6"/>
    <mergeCell ref="H6:I6"/>
    <mergeCell ref="J6:K6"/>
    <mergeCell ref="A7:A9"/>
    <mergeCell ref="B7:D7"/>
    <mergeCell ref="E7:K7"/>
    <mergeCell ref="B8:D8"/>
    <mergeCell ref="E8:K8"/>
    <mergeCell ref="B9:D9"/>
    <mergeCell ref="E9:K9"/>
    <mergeCell ref="A2:K2"/>
    <mergeCell ref="A3:K3"/>
    <mergeCell ref="A4:D4"/>
    <mergeCell ref="E4:K4"/>
    <mergeCell ref="A5:D5"/>
    <mergeCell ref="E5:K5"/>
  </mergeCells>
  <phoneticPr fontId="2" type="noConversion"/>
  <pageMargins left="0.70866141732283472" right="0.70866141732283472" top="0.74803149606299213" bottom="0.74803149606299213" header="0.31496062992125984" footer="0.31496062992125984"/>
  <pageSetup paperSize="9"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16</vt:i4>
      </vt:variant>
    </vt:vector>
  </HeadingPairs>
  <TitlesOfParts>
    <vt:vector size="16"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2018-10-19T02:03:41Z</dcterms:modified>
</cp:coreProperties>
</file>