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头" sheetId="1" r:id="rId1"/>
    <sheet name="收入" sheetId="2" r:id="rId2"/>
    <sheet name="支出" sheetId="3" r:id="rId3"/>
    <sheet name="结余" sheetId="4" r:id="rId4"/>
    <sheet name="基本资料" sheetId="5" r:id="rId5"/>
  </sheets>
  <definedNames/>
  <calcPr fullCalcOnLoad="1"/>
</workbook>
</file>

<file path=xl/sharedStrings.xml><?xml version="1.0" encoding="utf-8"?>
<sst xmlns="http://schemas.openxmlformats.org/spreadsheetml/2006/main" count="237" uniqueCount="180">
  <si>
    <t>市七届人大</t>
  </si>
  <si>
    <t>一次会议（3）</t>
  </si>
  <si>
    <t>附件7</t>
  </si>
  <si>
    <t xml:space="preserve"> </t>
  </si>
  <si>
    <t xml:space="preserve">    汕尾市2017年社会保险基金预算草案</t>
  </si>
  <si>
    <t>编制单位：汕尾市财政局</t>
  </si>
  <si>
    <t xml:space="preserve"> 编制时间：2017年1月4日</t>
  </si>
  <si>
    <t>汕尾市2017年社会保险基金预算编制说明</t>
  </si>
  <si>
    <t>一、社会保险基金预算编制的指导思想</t>
  </si>
  <si>
    <t>2017年我市社会保险基金预算编制的指导思想是：全面贯彻落实党的十八大和十八届五中全会精神，坚持稳中求进工作总基调，推动社会保险基金预算制度改革创新，提升管理水平。根据市委、市政府的工作部署，结合我市实际，按照社会保险基金预算编制必须坚持“政策性、可靠性、完整性、收支平衡、留有结余”的原则，确保社会保险待遇按时足额发放，促进我市经济和社会各项事业实现全面、协调、可持续发展。</t>
  </si>
  <si>
    <t>二、社会保险基金预算编制范围</t>
  </si>
  <si>
    <t>2017年社会保险基金预算按险种分别编制，范围包括企业职工基本养老保险基金、机关事业单位基本养老保险基金、城乡居民基本养老保险基金、城镇职工基本医疗保险基金、城乡居民基本医疗保险基金、工伤保险基金、失业保险基金、生育保险基金等各项社会保险基金。</t>
  </si>
  <si>
    <t>三、基金预算收入</t>
  </si>
  <si>
    <t>2017年我市社会保险基金预算收入557182万元，比上年减少43231万元，下降7%。下降原因是2016年机关事业单位基本养老保险基金收入执行数包括2014年10月至2016年12月的数据。</t>
  </si>
  <si>
    <t>（一）企业职工基本养老保险基金收入156831万元，比上年增加14589万元，增长10%，其中：保险费收入116967万元，比上年增加11490万元，增长11%；财政补贴收入781万元，利息收入3000万元，其他收入36083万元。</t>
  </si>
  <si>
    <t>（二）机关事业单位基本养老保险基金收入105455万元，比上年减少103965万元，下降50%，其中：保险费收入102874万元，比上年减少103081万元，下降50%；财政补贴收入2350万元，利息收入231万元。下降原因是2016年机关事业单位基本养老保险基金收入执行数包括2014年10月至2016年12月的数据。</t>
  </si>
  <si>
    <t>（三）城乡居民基本养老保险基金收入55860万元，比上年增加6938万元，增长14%，其中：保险费收入3813万元，比上年减少452万元，下降11%；财政补贴收入51810万元，利息收入237万元。保险费收入下降原因是2016年城区失地农民按规定一次性缴费15年共1136万元。</t>
  </si>
  <si>
    <t>（四）城镇职工基本医疗保险基金收入47046万元，比上年增加5305万元，增长13%，其中：保险费收入45841万元，比上年增加5375万元，增长13%；财政补贴收入520万元，利息收入600万元，其他收入85万元。</t>
  </si>
  <si>
    <t>（五）城乡居民基本医疗保险基金收入179240万元，比上年增加31936万元，增长22%，其中：保险费收入49333万元，比上年增加18271万元，增长59%；财政补贴收入126073万元，利息收入3834万元。</t>
  </si>
  <si>
    <t>（六）工伤保险基金收入4014万元，比上年减少176万元，下降4%，其中：保险费收入3512万元，比上年增加174万元，增长5%；利息收入300万元，其他收入202万元。</t>
  </si>
  <si>
    <t>（七）失业保险基金收入5592万元，比上年增加1600万元，增长40%，其中：保险费收入3743万元，比上年增加204万元，增长6%；利息收入1746万元，其他收入103万元。</t>
  </si>
  <si>
    <t>（八）生育保险基金收入3144万元，比上年增加542万元，增长21%，其中：保险费收入2770万元，比上年增加451万元，增长19%；利息收入373万元，其他收入1万元。</t>
  </si>
  <si>
    <t>四、基金预算支出</t>
  </si>
  <si>
    <t>2017年我市社会保险基金预算支出521291万元，比上年减少20596万元，下降4%。下降原因是2016年机关事业单位基本养老保险基金支出执行数包括2014年10月至2016年12月的数据。</t>
  </si>
  <si>
    <t>（一）企业职工基本养老保险基金支出156214万元，比上年增加16678万元，增长12%，其中：基本养老金143439万元、丧葬抚恤补助4181万元、其他企业职工基本养老保险基金支出8594万元。</t>
  </si>
  <si>
    <t>（二）机关事业单位基本养老保险基金支出89764万元，比上年减少80455万元，下降47%。其中：基本养老金支出89764万元。下降原因是2016年机关事业单位基本养老保险基金支出执行数包括2014年10月至2016年12月的数据。</t>
  </si>
  <si>
    <t>（三）城乡居民基本养老保险基金支出51536万元，比上年增加6866万元，增长15%，其中：基本养老金支出50856万元，个人账户养老金支出680万元。</t>
  </si>
  <si>
    <t>（四）城镇职工基本医疗保险基金支出46665万元，比上年增加5272万元，增长13%，其中：基本医疗保险统筹基金28463万元、医疗保险个人账户基金15072万元、其他城镇职工基本医疗保险基金支出3130万元。</t>
  </si>
  <si>
    <t>（五）城乡居民基本医疗保险基金支出171151万元，比上年增加30216万元，增长21%，其中：医疗待遇支出162381万元、大病医疗保险支出8770万元。</t>
  </si>
  <si>
    <t>（六）工伤保险基金支出1470万元，比上年增加192万元，增长15%，其中：工伤保险待遇1214万元、劳动能力鉴定支出61万元、工伤预防费用支出60万元、其他工伤保险基金支出135万元。</t>
  </si>
  <si>
    <t>（七）失业保险基金支出2060万元，比上年增加290万元，增长16%，其中：失业保险金1123万元、医疗保险费223万元、丧葬抚恤补助5万元、其他失业保险基金支出709万元。</t>
  </si>
  <si>
    <t>（八）生育保险基金支出2431万元，比上年增加345万元，增长17%，其中：生育医疗费用支出702万元、生育津贴支出1729万元。</t>
  </si>
  <si>
    <t>五、基金预算结余</t>
  </si>
  <si>
    <t>2017年我市社会保险基金预算本年收支结余35891万元，年末累计结余379826万元。</t>
  </si>
  <si>
    <t>（一）企业职工基本养老保险基金本年收支结余617万元，年末累计结余114568万元。</t>
  </si>
  <si>
    <t>（二）机关事业单位基本养老保险基金本年收支结余15691万元，年末累计结余54892万元。</t>
  </si>
  <si>
    <t>（三）城乡居民基本养老保险基金本年收支结余4324万元，年末累计结余24380万元。</t>
  </si>
  <si>
    <t>（四）城镇职工基本医疗保险基金本年收支结余381万元，年末累计结余29237万元。</t>
  </si>
  <si>
    <t>（五）城乡居民基本医疗保险基金本年收支结余8089万元，年末累计结余95803万元。</t>
  </si>
  <si>
    <t>（六）工伤保险基金本年收支结余2544万元，年末累计结余19660万元。</t>
  </si>
  <si>
    <t>（七）失业保险基金本年收支结余3532万元，年末累计结余33300万元。</t>
  </si>
  <si>
    <t>（八）生育保险基金本年收支结余713万元，年末累计结余7986万元。</t>
  </si>
  <si>
    <t>附件：2017年汕尾市社会保险基金预算表1-4</t>
  </si>
  <si>
    <t>表1</t>
  </si>
  <si>
    <t>2017年汕尾市社会保险基金收入预算表</t>
  </si>
  <si>
    <t>单位：万元</t>
  </si>
  <si>
    <t>项目名称</t>
  </si>
  <si>
    <t>2016年执行数</t>
  </si>
  <si>
    <t>2017年预算数</t>
  </si>
  <si>
    <t xml:space="preserve">预算数为
上年执行数的% </t>
  </si>
  <si>
    <t>比2016年增加</t>
  </si>
  <si>
    <t>社会保险基金收入</t>
  </si>
  <si>
    <t xml:space="preserve">  一、企业职工基本养老保险基金收入</t>
  </si>
  <si>
    <t xml:space="preserve">  五、城乡居民基本医疗保险基金收入</t>
  </si>
  <si>
    <t xml:space="preserve">    企业职工基本养老保险费收入</t>
  </si>
  <si>
    <t xml:space="preserve">    城乡居民基本医疗保险基金缴费收入</t>
  </si>
  <si>
    <t xml:space="preserve">    企业职工基本养老保险基金财政补贴收入</t>
  </si>
  <si>
    <t xml:space="preserve">    城乡居民基本医疗保险基金财政补贴收入</t>
  </si>
  <si>
    <t xml:space="preserve">    企业职工基本养老保险基金利息收入</t>
  </si>
  <si>
    <t xml:space="preserve">    城乡居民基本医疗保险基金利息收入</t>
  </si>
  <si>
    <t xml:space="preserve">    企业职工基本养老保险基金委托投资收益</t>
  </si>
  <si>
    <t xml:space="preserve">    其他城乡居民基本医疗保险基金收入</t>
  </si>
  <si>
    <t xml:space="preserve">    其他企业职工基本养老保险基金收入</t>
  </si>
  <si>
    <t xml:space="preserve">  六、工伤保险基金收入</t>
  </si>
  <si>
    <t xml:space="preserve">  二、机关事业单位基本养老保险基金收入</t>
  </si>
  <si>
    <t xml:space="preserve">    工伤保险费收入</t>
  </si>
  <si>
    <t xml:space="preserve">    机关事业单位基本养老保险费收入</t>
  </si>
  <si>
    <t xml:space="preserve">    工伤保险基金财政补贴收入</t>
  </si>
  <si>
    <t xml:space="preserve">    机关事业单位基本养老保险基金财政补贴收入</t>
  </si>
  <si>
    <t xml:space="preserve">    工伤保险基金利息收入</t>
  </si>
  <si>
    <t xml:space="preserve">    机关事业单位基本养老保险基金利息收入</t>
  </si>
  <si>
    <t xml:space="preserve">    其他工伤保险基金收入</t>
  </si>
  <si>
    <t xml:space="preserve">    机关事业单位基本养老保险基金委托投资收益</t>
  </si>
  <si>
    <t xml:space="preserve">  七、失业保险基金收入</t>
  </si>
  <si>
    <t xml:space="preserve">    其他机关事业单位基本养老保险基金收入</t>
  </si>
  <si>
    <t xml:space="preserve">    失业保险费收入</t>
  </si>
  <si>
    <t xml:space="preserve">  三、城乡居民基本养老保险基金收入</t>
  </si>
  <si>
    <t xml:space="preserve">    失业保险基金财政补贴收入</t>
  </si>
  <si>
    <t xml:space="preserve">    城乡居民基本养老保险基金缴费收入</t>
  </si>
  <si>
    <t xml:space="preserve">    失业保险基金利息收入</t>
  </si>
  <si>
    <t xml:space="preserve">    城乡居民基本养老保险基金财政补贴收入</t>
  </si>
  <si>
    <t xml:space="preserve">    其他失业保险基金收入</t>
  </si>
  <si>
    <t xml:space="preserve">    城乡居民基本养老保险基金利息收入</t>
  </si>
  <si>
    <t xml:space="preserve">  八、生育保险基金收入</t>
  </si>
  <si>
    <t xml:space="preserve">    城乡居民基本养老保险基金委托投资收益</t>
  </si>
  <si>
    <t xml:space="preserve">    生育保险费收入</t>
  </si>
  <si>
    <t xml:space="preserve">    城乡居民基本养老保险基金集体补助收入</t>
  </si>
  <si>
    <t xml:space="preserve">    生育保险基金补贴收入</t>
  </si>
  <si>
    <t xml:space="preserve">    其他城乡居民基本养老保险基金收入</t>
  </si>
  <si>
    <t xml:space="preserve">    生育保险基金利息收入</t>
  </si>
  <si>
    <t xml:space="preserve">  四、城镇职工基本医疗保险基金收入</t>
  </si>
  <si>
    <t xml:space="preserve">    其他生育保险基金收入</t>
  </si>
  <si>
    <t xml:space="preserve">    城镇职工基本医疗保险费收入</t>
  </si>
  <si>
    <t xml:space="preserve">    城镇职工基本医疗保险基金财政补贴收入</t>
  </si>
  <si>
    <t xml:space="preserve">    城镇职工基本医疗保险基金利息收入</t>
  </si>
  <si>
    <t xml:space="preserve">    其他城镇职工基本医疗保险基金收入</t>
  </si>
  <si>
    <t>注：由于在编报2017年社会保险基金预算时，2016年社会保险基金预算尚未执行完毕，因此本表及后面表格中的“2016年执行数”为2016年全年执行数的预估数。</t>
  </si>
  <si>
    <t>表2</t>
  </si>
  <si>
    <t>2017年汕尾市社会保险基金支出预算表</t>
  </si>
  <si>
    <t>社会保险基金支出</t>
  </si>
  <si>
    <t xml:space="preserve">  一、企业职工基本养老保险基金支出</t>
  </si>
  <si>
    <t xml:space="preserve">  五、城乡居民基本医疗保险基金支出</t>
  </si>
  <si>
    <t xml:space="preserve">    基本养老金</t>
  </si>
  <si>
    <t xml:space="preserve">    城乡居民基本医疗保险基金医疗待遇支出</t>
  </si>
  <si>
    <t xml:space="preserve">    医疗补助金</t>
  </si>
  <si>
    <t xml:space="preserve">    大病医疗保险支出</t>
  </si>
  <si>
    <t xml:space="preserve">    丧葬抚恤补助</t>
  </si>
  <si>
    <t xml:space="preserve">    其他城乡居民基本医疗保险基金支出</t>
  </si>
  <si>
    <t xml:space="preserve">    其他企业职工基本养老保险基金支出</t>
  </si>
  <si>
    <t xml:space="preserve">  六、工伤保险基金支出</t>
  </si>
  <si>
    <t xml:space="preserve">  二、机关事业单位基本养老保险基金支出</t>
  </si>
  <si>
    <t xml:space="preserve">    工伤保险待遇</t>
  </si>
  <si>
    <t xml:space="preserve">    基本养老金支出</t>
  </si>
  <si>
    <t xml:space="preserve">    劳动能力鉴定支出</t>
  </si>
  <si>
    <t xml:space="preserve">    其他机关事业单位基本养老保险基金支出</t>
  </si>
  <si>
    <t xml:space="preserve">    工伤预防费用支出</t>
  </si>
  <si>
    <t xml:space="preserve">  三、城乡居民基本养老保险基金支出</t>
  </si>
  <si>
    <t xml:space="preserve">    其他工伤保险基金支出</t>
  </si>
  <si>
    <t xml:space="preserve">    基础养老金支出</t>
  </si>
  <si>
    <t xml:space="preserve">  七、失业保险基金支出</t>
  </si>
  <si>
    <t xml:space="preserve">    个人账户养老金支出</t>
  </si>
  <si>
    <t xml:space="preserve">    失业保险金</t>
  </si>
  <si>
    <t xml:space="preserve">    丧葬抚恤补助支出</t>
  </si>
  <si>
    <t xml:space="preserve">    医疗保险费</t>
  </si>
  <si>
    <t xml:space="preserve">    其他城乡居民基本养老保险基金支出</t>
  </si>
  <si>
    <t xml:space="preserve">  四、城镇职工基本医疗保险基金支出</t>
  </si>
  <si>
    <t xml:space="preserve">    职业培训和职业介绍补贴</t>
  </si>
  <si>
    <t xml:space="preserve">    城镇职工基本医疗保险统筹基金</t>
  </si>
  <si>
    <t xml:space="preserve">    其他失业保险基金支出</t>
  </si>
  <si>
    <t xml:space="preserve">    城镇职工基本医疗保险个人账户基金</t>
  </si>
  <si>
    <t xml:space="preserve">  八、生育保险基金支出</t>
  </si>
  <si>
    <t xml:space="preserve">    其他城镇职工基本医疗保险基金支出</t>
  </si>
  <si>
    <t xml:space="preserve">    生育医疗费用支出</t>
  </si>
  <si>
    <t xml:space="preserve">    生育津贴支出</t>
  </si>
  <si>
    <t xml:space="preserve">    其他生育保险基金支出</t>
  </si>
  <si>
    <t>表3</t>
  </si>
  <si>
    <t>2017年汕尾市社会保险基金结余预算表</t>
  </si>
  <si>
    <t xml:space="preserve">  社会保险基金本年收支结余</t>
  </si>
  <si>
    <t xml:space="preserve">  社会保险基金年末累计结余</t>
  </si>
  <si>
    <t xml:space="preserve">     一、企业职工基本养老保险基金本年收支结余</t>
  </si>
  <si>
    <t xml:space="preserve">        企业职工基本养老保险基金年末累计结余</t>
  </si>
  <si>
    <t xml:space="preserve">     二、机关事业单位基本养老保险基金本年收支结余</t>
  </si>
  <si>
    <t xml:space="preserve">        机关事业单位基本养老保险基金年末累计结余</t>
  </si>
  <si>
    <t xml:space="preserve">     三、城乡居民基本养老保险基金本年收支结余</t>
  </si>
  <si>
    <t xml:space="preserve">        城乡居民基本养老保险基金年末累计结余</t>
  </si>
  <si>
    <t xml:space="preserve">     四、城镇职工基本医疗保险基金本年收支结余</t>
  </si>
  <si>
    <t xml:space="preserve">        城镇职工基本医疗保险基金年末累计结余</t>
  </si>
  <si>
    <t xml:space="preserve">     五、城乡居民基本医疗保险基金本年收支结余</t>
  </si>
  <si>
    <t xml:space="preserve">        城乡居民基本医疗保险基金年末累计结余</t>
  </si>
  <si>
    <t xml:space="preserve">     六、工伤保险基金本年收支结余</t>
  </si>
  <si>
    <t xml:space="preserve">        工伤保险基金年末累计结余</t>
  </si>
  <si>
    <t xml:space="preserve">     七、失业保险基金本年收支结余</t>
  </si>
  <si>
    <t xml:space="preserve">        失业保险基金年末累计结余</t>
  </si>
  <si>
    <t xml:space="preserve">     八、生育保险基金本年收支结余</t>
  </si>
  <si>
    <t xml:space="preserve">        生育保险基金年末累计结余</t>
  </si>
  <si>
    <t>表4</t>
  </si>
  <si>
    <t>2017年汕尾市社会保险基本资料表</t>
  </si>
  <si>
    <t>单位：人</t>
  </si>
  <si>
    <t xml:space="preserve">  一、企业职工基本养老保险</t>
  </si>
  <si>
    <t>×</t>
  </si>
  <si>
    <t xml:space="preserve">  四、城镇职工基本医疗保险</t>
  </si>
  <si>
    <t xml:space="preserve">     (一)参保人数</t>
  </si>
  <si>
    <t xml:space="preserve">        1.在职职工</t>
  </si>
  <si>
    <t xml:space="preserve">        2.离退休人员</t>
  </si>
  <si>
    <t xml:space="preserve">           （1）退休、退职人员</t>
  </si>
  <si>
    <t xml:space="preserve">  五、城乡居民基本医疗保险</t>
  </si>
  <si>
    <t xml:space="preserve">           （2）离休人员</t>
  </si>
  <si>
    <t xml:space="preserve">     参保缴费人员年末数</t>
  </si>
  <si>
    <t xml:space="preserve">     （二）实际缴费人数</t>
  </si>
  <si>
    <t xml:space="preserve">  六、工伤保险</t>
  </si>
  <si>
    <t xml:space="preserve">  二、机关事业单位基本养老保险</t>
  </si>
  <si>
    <t xml:space="preserve">     （一）参保人数</t>
  </si>
  <si>
    <t xml:space="preserve">     （二）享受工伤保险待遇全年累计人数</t>
  </si>
  <si>
    <t xml:space="preserve">  七、失业保险</t>
  </si>
  <si>
    <t xml:space="preserve">     （二）领取失业保险金人数</t>
  </si>
  <si>
    <t xml:space="preserve">  三、城乡居民基本养老保险</t>
  </si>
  <si>
    <t xml:space="preserve">  八、生育保险</t>
  </si>
  <si>
    <t xml:space="preserve">     （一）16-59周岁参保缴费人数</t>
  </si>
  <si>
    <t xml:space="preserve">     （二）养老金领取人员</t>
  </si>
  <si>
    <t xml:space="preserve">     (二)享受生育医疗费报销人次数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</si>
</sst>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0%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7"/>
      <name val="SimSun"/>
      <family val="0"/>
    </font>
    <font>
      <b/>
      <sz val="12"/>
      <name val="SimSun"/>
      <family val="0"/>
    </font>
    <font>
      <sz val="12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12"/>
      <name val="仿宋"/>
      <family val="3"/>
    </font>
    <font>
      <sz val="15"/>
      <color indexed="8"/>
      <name val="宋体"/>
      <family val="0"/>
    </font>
    <font>
      <b/>
      <sz val="18"/>
      <color indexed="8"/>
      <name val="宋体"/>
      <family val="0"/>
    </font>
    <font>
      <b/>
      <sz val="26"/>
      <color indexed="8"/>
      <name val="宋体"/>
      <family val="0"/>
    </font>
    <font>
      <sz val="16"/>
      <color indexed="8"/>
      <name val="仿宋_GB2312"/>
      <family val="0"/>
    </font>
    <font>
      <b/>
      <sz val="22"/>
      <color indexed="8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3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indent="4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tabSelected="1" workbookViewId="0" topLeftCell="A1">
      <selection activeCell="A1" sqref="A1:A50"/>
    </sheetView>
  </sheetViews>
  <sheetFormatPr defaultColWidth="10.00390625" defaultRowHeight="13.5"/>
  <cols>
    <col min="1" max="1" width="143.125" style="2" customWidth="1"/>
    <col min="2" max="3" width="15.25390625" style="2" bestFit="1" customWidth="1"/>
    <col min="4" max="4" width="16.25390625" style="2" bestFit="1" customWidth="1"/>
    <col min="5" max="5" width="11.00390625" style="2" hidden="1" customWidth="1"/>
    <col min="6" max="6" width="38.875" style="2" customWidth="1"/>
    <col min="7" max="8" width="15.25390625" style="2" bestFit="1" customWidth="1"/>
    <col min="9" max="9" width="16.25390625" style="2" bestFit="1" customWidth="1"/>
    <col min="10" max="10" width="11.00390625" style="2" hidden="1" customWidth="1"/>
    <col min="11" max="16384" width="10.00390625" style="2" customWidth="1"/>
  </cols>
  <sheetData>
    <row r="1" ht="19.5">
      <c r="A1" s="48" t="s">
        <v>0</v>
      </c>
    </row>
    <row r="2" ht="19.5">
      <c r="A2" s="48" t="s">
        <v>1</v>
      </c>
    </row>
    <row r="3" ht="19.5">
      <c r="A3" s="49" t="s">
        <v>2</v>
      </c>
    </row>
    <row r="4" ht="22.5">
      <c r="A4" s="50" t="s">
        <v>3</v>
      </c>
    </row>
    <row r="5" ht="33.75">
      <c r="A5" s="51" t="s">
        <v>4</v>
      </c>
    </row>
    <row r="6" ht="22.5">
      <c r="A6" s="50" t="s">
        <v>3</v>
      </c>
    </row>
    <row r="7" ht="22.5">
      <c r="A7" s="50" t="s">
        <v>3</v>
      </c>
    </row>
    <row r="8" ht="22.5">
      <c r="A8" s="50" t="s">
        <v>3</v>
      </c>
    </row>
    <row r="9" ht="20.25">
      <c r="A9" s="52" t="s">
        <v>5</v>
      </c>
    </row>
    <row r="10" ht="20.25">
      <c r="A10" s="53" t="s">
        <v>6</v>
      </c>
    </row>
    <row r="11" ht="22.5">
      <c r="A11" s="50" t="s">
        <v>3</v>
      </c>
    </row>
    <row r="12" ht="30" customHeight="1">
      <c r="A12"/>
    </row>
    <row r="13" ht="27">
      <c r="A13" s="54" t="s">
        <v>7</v>
      </c>
    </row>
    <row r="14" ht="22.5">
      <c r="A14" s="55" t="s">
        <v>3</v>
      </c>
    </row>
    <row r="15" ht="14.25">
      <c r="A15" s="56" t="s">
        <v>8</v>
      </c>
    </row>
    <row r="16" ht="42.75">
      <c r="A16" s="57" t="s">
        <v>9</v>
      </c>
    </row>
    <row r="17" ht="14.25">
      <c r="A17" s="56" t="s">
        <v>10</v>
      </c>
    </row>
    <row r="18" ht="28.5">
      <c r="A18" s="57" t="s">
        <v>11</v>
      </c>
    </row>
    <row r="19" ht="14.25">
      <c r="A19" s="56" t="s">
        <v>12</v>
      </c>
    </row>
    <row r="20" ht="28.5">
      <c r="A20" s="57" t="s">
        <v>13</v>
      </c>
    </row>
    <row r="21" ht="28.5">
      <c r="A21" s="57" t="s">
        <v>14</v>
      </c>
    </row>
    <row r="22" ht="28.5">
      <c r="A22" s="57" t="s">
        <v>15</v>
      </c>
    </row>
    <row r="23" ht="28.5">
      <c r="A23" s="57" t="s">
        <v>16</v>
      </c>
    </row>
    <row r="24" ht="28.5">
      <c r="A24" s="57" t="s">
        <v>17</v>
      </c>
    </row>
    <row r="25" ht="28.5">
      <c r="A25" s="57" t="s">
        <v>18</v>
      </c>
    </row>
    <row r="26" ht="28.5">
      <c r="A26" s="57" t="s">
        <v>19</v>
      </c>
    </row>
    <row r="27" ht="28.5">
      <c r="A27" s="57" t="s">
        <v>20</v>
      </c>
    </row>
    <row r="28" ht="28.5">
      <c r="A28" s="57" t="s">
        <v>21</v>
      </c>
    </row>
    <row r="29" ht="14.25">
      <c r="A29" s="56" t="s">
        <v>22</v>
      </c>
    </row>
    <row r="30" ht="28.5">
      <c r="A30" s="57" t="s">
        <v>23</v>
      </c>
    </row>
    <row r="31" ht="28.5">
      <c r="A31" s="57" t="s">
        <v>24</v>
      </c>
    </row>
    <row r="32" ht="28.5">
      <c r="A32" s="57" t="s">
        <v>25</v>
      </c>
    </row>
    <row r="33" ht="14.25">
      <c r="A33" s="57" t="s">
        <v>26</v>
      </c>
    </row>
    <row r="34" ht="28.5">
      <c r="A34" s="57" t="s">
        <v>27</v>
      </c>
    </row>
    <row r="35" ht="14.25">
      <c r="A35" s="57" t="s">
        <v>28</v>
      </c>
    </row>
    <row r="36" ht="28.5">
      <c r="A36" s="57" t="s">
        <v>29</v>
      </c>
    </row>
    <row r="37" ht="28.5">
      <c r="A37" s="57" t="s">
        <v>30</v>
      </c>
    </row>
    <row r="38" ht="14.25">
      <c r="A38" s="57" t="s">
        <v>31</v>
      </c>
    </row>
    <row r="39" ht="14.25">
      <c r="A39" s="56" t="s">
        <v>32</v>
      </c>
    </row>
    <row r="40" ht="14.25">
      <c r="A40" s="57" t="s">
        <v>33</v>
      </c>
    </row>
    <row r="41" ht="14.25">
      <c r="A41" s="57" t="s">
        <v>34</v>
      </c>
    </row>
    <row r="42" ht="14.25">
      <c r="A42" s="57" t="s">
        <v>35</v>
      </c>
    </row>
    <row r="43" ht="14.25">
      <c r="A43" s="57" t="s">
        <v>36</v>
      </c>
    </row>
    <row r="44" ht="14.25">
      <c r="A44" s="57" t="s">
        <v>37</v>
      </c>
    </row>
    <row r="45" ht="14.25">
      <c r="A45" s="57" t="s">
        <v>38</v>
      </c>
    </row>
    <row r="46" ht="14.25">
      <c r="A46" s="57" t="s">
        <v>39</v>
      </c>
    </row>
    <row r="47" ht="14.25">
      <c r="A47" s="57" t="s">
        <v>40</v>
      </c>
    </row>
    <row r="48" ht="14.25">
      <c r="A48" s="57" t="s">
        <v>41</v>
      </c>
    </row>
    <row r="49" ht="14.25">
      <c r="A49" s="57" t="s">
        <v>3</v>
      </c>
    </row>
    <row r="50" ht="14.25">
      <c r="A50" s="57" t="s">
        <v>42</v>
      </c>
    </row>
  </sheetData>
  <sheetProtection/>
  <printOptions/>
  <pageMargins left="0.61" right="0.2" top="0.46" bottom="0.27" header="0" footer="0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B1">
      <selection activeCell="C5" sqref="C5:C8"/>
    </sheetView>
  </sheetViews>
  <sheetFormatPr defaultColWidth="10.00390625" defaultRowHeight="13.5"/>
  <cols>
    <col min="1" max="1" width="41.375" style="2" customWidth="1"/>
    <col min="2" max="3" width="15.25390625" style="2" bestFit="1" customWidth="1"/>
    <col min="4" max="4" width="16.25390625" style="2" bestFit="1" customWidth="1"/>
    <col min="5" max="5" width="11.00390625" style="2" hidden="1" customWidth="1"/>
    <col min="6" max="6" width="38.875" style="2" customWidth="1"/>
    <col min="7" max="8" width="15.25390625" style="2" bestFit="1" customWidth="1"/>
    <col min="9" max="9" width="16.25390625" style="2" bestFit="1" customWidth="1"/>
    <col min="10" max="10" width="11.00390625" style="2" hidden="1" customWidth="1"/>
    <col min="11" max="16384" width="10.00390625" style="2" customWidth="1"/>
  </cols>
  <sheetData>
    <row r="1" ht="13.5">
      <c r="A1" s="2" t="s">
        <v>43</v>
      </c>
    </row>
    <row r="2" spans="1:9" ht="21.75" customHeight="1">
      <c r="A2" s="3" t="s">
        <v>44</v>
      </c>
      <c r="B2" s="3"/>
      <c r="C2" s="3"/>
      <c r="D2" s="3"/>
      <c r="E2" s="3"/>
      <c r="F2" s="3"/>
      <c r="G2" s="3"/>
      <c r="H2" s="3"/>
      <c r="I2" s="3"/>
    </row>
    <row r="3" spans="4:9" ht="14.25">
      <c r="D3" s="4"/>
      <c r="E3" s="4"/>
      <c r="I3" s="5" t="s">
        <v>45</v>
      </c>
    </row>
    <row r="4" spans="1:10" ht="30.75" customHeight="1">
      <c r="A4" s="6" t="s">
        <v>46</v>
      </c>
      <c r="B4" s="6" t="s">
        <v>47</v>
      </c>
      <c r="C4" s="31" t="s">
        <v>48</v>
      </c>
      <c r="D4" s="28" t="s">
        <v>49</v>
      </c>
      <c r="E4" s="28" t="s">
        <v>50</v>
      </c>
      <c r="F4" s="28" t="s">
        <v>46</v>
      </c>
      <c r="G4" s="28" t="s">
        <v>47</v>
      </c>
      <c r="H4" s="28" t="s">
        <v>48</v>
      </c>
      <c r="I4" s="28" t="s">
        <v>49</v>
      </c>
      <c r="J4" s="45" t="s">
        <v>50</v>
      </c>
    </row>
    <row r="5" spans="1:10" s="1" customFormat="1" ht="21" customHeight="1">
      <c r="A5" s="7" t="s">
        <v>51</v>
      </c>
      <c r="B5" s="11">
        <f>B6+G16+B25+G11+G21+B18+B12+G6</f>
        <v>600413</v>
      </c>
      <c r="C5" s="32">
        <f>C6+H16+C25+H11+H21+C18+C12+H6</f>
        <v>557182</v>
      </c>
      <c r="D5" s="33">
        <f>C5/B5</f>
        <v>0.9279978947824248</v>
      </c>
      <c r="E5" s="34">
        <f>C5-B5</f>
        <v>-43231</v>
      </c>
      <c r="F5" s="15"/>
      <c r="G5" s="15"/>
      <c r="H5" s="15"/>
      <c r="I5" s="15"/>
      <c r="J5" s="46"/>
    </row>
    <row r="6" spans="1:10" s="1" customFormat="1" ht="21" customHeight="1">
      <c r="A6" s="7" t="s">
        <v>52</v>
      </c>
      <c r="B6" s="17">
        <f>SUM(B7:B11)</f>
        <v>142242</v>
      </c>
      <c r="C6" s="35">
        <f>SUM(C7:C11)</f>
        <v>156831</v>
      </c>
      <c r="D6" s="33">
        <f aca="true" t="shared" si="0" ref="D6:D15">C6/B6</f>
        <v>1.1025646433542835</v>
      </c>
      <c r="E6" s="34">
        <f aca="true" t="shared" si="1" ref="E6:E29">C6-B6</f>
        <v>14589</v>
      </c>
      <c r="F6" s="36" t="s">
        <v>53</v>
      </c>
      <c r="G6" s="37">
        <f>SUM(G7:G10)</f>
        <v>147304</v>
      </c>
      <c r="H6" s="37">
        <f>SUM(H7:H10)</f>
        <v>179240</v>
      </c>
      <c r="I6" s="33">
        <f aca="true" t="shared" si="2" ref="I6:I12">H6/G6</f>
        <v>1.216803345462445</v>
      </c>
      <c r="J6" s="47">
        <f>H6-G6</f>
        <v>31936</v>
      </c>
    </row>
    <row r="7" spans="1:10" s="1" customFormat="1" ht="21" customHeight="1">
      <c r="A7" s="9" t="s">
        <v>54</v>
      </c>
      <c r="B7" s="12">
        <v>105477</v>
      </c>
      <c r="C7" s="35">
        <v>116967</v>
      </c>
      <c r="D7" s="38">
        <f t="shared" si="0"/>
        <v>1.1089337011860405</v>
      </c>
      <c r="E7" s="34">
        <f t="shared" si="1"/>
        <v>11490</v>
      </c>
      <c r="F7" s="39" t="s">
        <v>55</v>
      </c>
      <c r="G7" s="34">
        <v>31062</v>
      </c>
      <c r="H7" s="34">
        <v>49333</v>
      </c>
      <c r="I7" s="38">
        <f t="shared" si="2"/>
        <v>1.588210675423347</v>
      </c>
      <c r="J7" s="47">
        <f aca="true" t="shared" si="3" ref="J7:J25">H7-G7</f>
        <v>18271</v>
      </c>
    </row>
    <row r="8" spans="1:10" s="1" customFormat="1" ht="21" customHeight="1">
      <c r="A8" s="9" t="s">
        <v>56</v>
      </c>
      <c r="B8" s="12">
        <v>768</v>
      </c>
      <c r="C8" s="35">
        <v>781</v>
      </c>
      <c r="D8" s="38">
        <f t="shared" si="0"/>
        <v>1.0169270833333333</v>
      </c>
      <c r="E8" s="34">
        <f t="shared" si="1"/>
        <v>13</v>
      </c>
      <c r="F8" s="39" t="s">
        <v>57</v>
      </c>
      <c r="G8" s="34">
        <v>114467</v>
      </c>
      <c r="H8" s="34">
        <v>126073</v>
      </c>
      <c r="I8" s="38">
        <f t="shared" si="2"/>
        <v>1.1013916674674797</v>
      </c>
      <c r="J8" s="47">
        <f t="shared" si="3"/>
        <v>11606</v>
      </c>
    </row>
    <row r="9" spans="1:10" s="1" customFormat="1" ht="21" customHeight="1">
      <c r="A9" s="9" t="s">
        <v>58</v>
      </c>
      <c r="B9" s="12">
        <v>2099</v>
      </c>
      <c r="C9" s="40">
        <v>3000</v>
      </c>
      <c r="D9" s="38">
        <f t="shared" si="0"/>
        <v>1.4292520247737017</v>
      </c>
      <c r="E9" s="34">
        <f t="shared" si="1"/>
        <v>901</v>
      </c>
      <c r="F9" s="39" t="s">
        <v>59</v>
      </c>
      <c r="G9" s="34">
        <v>1700</v>
      </c>
      <c r="H9" s="34">
        <v>3834</v>
      </c>
      <c r="I9" s="38">
        <f t="shared" si="2"/>
        <v>2.255294117647059</v>
      </c>
      <c r="J9" s="47">
        <f t="shared" si="3"/>
        <v>2134</v>
      </c>
    </row>
    <row r="10" spans="1:10" s="1" customFormat="1" ht="21" customHeight="1">
      <c r="A10" s="9" t="s">
        <v>60</v>
      </c>
      <c r="B10" s="12"/>
      <c r="C10" s="40"/>
      <c r="D10" s="38"/>
      <c r="E10" s="34">
        <f t="shared" si="1"/>
        <v>0</v>
      </c>
      <c r="F10" s="39" t="s">
        <v>61</v>
      </c>
      <c r="G10" s="34">
        <v>75</v>
      </c>
      <c r="H10" s="34"/>
      <c r="I10" s="38">
        <f t="shared" si="2"/>
        <v>0</v>
      </c>
      <c r="J10" s="47">
        <f t="shared" si="3"/>
        <v>-75</v>
      </c>
    </row>
    <row r="11" spans="1:10" s="1" customFormat="1" ht="21" customHeight="1">
      <c r="A11" s="9" t="s">
        <v>62</v>
      </c>
      <c r="B11" s="12">
        <f>68+1830+32000</f>
        <v>33898</v>
      </c>
      <c r="C11" s="40">
        <f>70+2013+34000</f>
        <v>36083</v>
      </c>
      <c r="D11" s="38">
        <f t="shared" si="0"/>
        <v>1.064458080122721</v>
      </c>
      <c r="E11" s="34">
        <f t="shared" si="1"/>
        <v>2185</v>
      </c>
      <c r="F11" s="36" t="s">
        <v>63</v>
      </c>
      <c r="G11" s="37">
        <f>SUM(G12:G15)</f>
        <v>4190</v>
      </c>
      <c r="H11" s="37">
        <f>SUM(H12:H15)</f>
        <v>4014</v>
      </c>
      <c r="I11" s="33">
        <f t="shared" si="2"/>
        <v>0.9579952267303102</v>
      </c>
      <c r="J11" s="47">
        <f t="shared" si="3"/>
        <v>-176</v>
      </c>
    </row>
    <row r="12" spans="1:10" s="1" customFormat="1" ht="21" customHeight="1">
      <c r="A12" s="7" t="s">
        <v>64</v>
      </c>
      <c r="B12" s="11">
        <f>SUM(B13:B17)</f>
        <v>209420</v>
      </c>
      <c r="C12" s="32">
        <f>SUM(C13:C17)</f>
        <v>105455</v>
      </c>
      <c r="D12" s="33">
        <f t="shared" si="0"/>
        <v>0.5035574443701653</v>
      </c>
      <c r="E12" s="34">
        <f t="shared" si="1"/>
        <v>-103965</v>
      </c>
      <c r="F12" s="39" t="s">
        <v>65</v>
      </c>
      <c r="G12" s="34">
        <v>3338</v>
      </c>
      <c r="H12" s="34">
        <v>3512</v>
      </c>
      <c r="I12" s="38">
        <f t="shared" si="2"/>
        <v>1.0521270221689634</v>
      </c>
      <c r="J12" s="47">
        <f t="shared" si="3"/>
        <v>174</v>
      </c>
    </row>
    <row r="13" spans="1:10" s="1" customFormat="1" ht="21" customHeight="1">
      <c r="A13" s="9" t="s">
        <v>66</v>
      </c>
      <c r="B13" s="10">
        <v>205955</v>
      </c>
      <c r="C13" s="41">
        <v>102874</v>
      </c>
      <c r="D13" s="38">
        <f t="shared" si="0"/>
        <v>0.49949746303804227</v>
      </c>
      <c r="E13" s="34">
        <f t="shared" si="1"/>
        <v>-103081</v>
      </c>
      <c r="F13" s="39" t="s">
        <v>67</v>
      </c>
      <c r="G13" s="34"/>
      <c r="H13" s="34"/>
      <c r="I13" s="38"/>
      <c r="J13" s="47">
        <f t="shared" si="3"/>
        <v>0</v>
      </c>
    </row>
    <row r="14" spans="1:10" s="1" customFormat="1" ht="21" customHeight="1">
      <c r="A14" s="9" t="s">
        <v>68</v>
      </c>
      <c r="B14" s="10">
        <v>3250</v>
      </c>
      <c r="C14" s="41">
        <v>2350</v>
      </c>
      <c r="D14" s="38">
        <f t="shared" si="0"/>
        <v>0.7230769230769231</v>
      </c>
      <c r="E14" s="34">
        <f t="shared" si="1"/>
        <v>-900</v>
      </c>
      <c r="F14" s="39" t="s">
        <v>69</v>
      </c>
      <c r="G14" s="34">
        <v>650</v>
      </c>
      <c r="H14" s="34">
        <v>300</v>
      </c>
      <c r="I14" s="38">
        <f aca="true" t="shared" si="4" ref="I14:I17">H14/G14</f>
        <v>0.46153846153846156</v>
      </c>
      <c r="J14" s="47">
        <f t="shared" si="3"/>
        <v>-350</v>
      </c>
    </row>
    <row r="15" spans="1:10" s="1" customFormat="1" ht="21" customHeight="1">
      <c r="A15" s="9" t="s">
        <v>70</v>
      </c>
      <c r="B15" s="10">
        <v>215</v>
      </c>
      <c r="C15" s="41">
        <v>231</v>
      </c>
      <c r="D15" s="38">
        <f t="shared" si="0"/>
        <v>1.0744186046511628</v>
      </c>
      <c r="E15" s="34">
        <f t="shared" si="1"/>
        <v>16</v>
      </c>
      <c r="F15" s="39" t="s">
        <v>71</v>
      </c>
      <c r="G15" s="34">
        <f>2+200</f>
        <v>202</v>
      </c>
      <c r="H15" s="34">
        <v>202</v>
      </c>
      <c r="I15" s="38">
        <f t="shared" si="4"/>
        <v>1</v>
      </c>
      <c r="J15" s="47">
        <f t="shared" si="3"/>
        <v>0</v>
      </c>
    </row>
    <row r="16" spans="1:10" s="1" customFormat="1" ht="21" customHeight="1">
      <c r="A16" s="9" t="s">
        <v>72</v>
      </c>
      <c r="B16" s="10"/>
      <c r="C16" s="41"/>
      <c r="D16" s="38"/>
      <c r="E16" s="34">
        <f t="shared" si="1"/>
        <v>0</v>
      </c>
      <c r="F16" s="36" t="s">
        <v>73</v>
      </c>
      <c r="G16" s="42">
        <f>SUM(G17:G20)</f>
        <v>3992</v>
      </c>
      <c r="H16" s="42">
        <f>SUM(H17:H20)</f>
        <v>5592</v>
      </c>
      <c r="I16" s="33">
        <f t="shared" si="4"/>
        <v>1.4008016032064128</v>
      </c>
      <c r="J16" s="47">
        <f t="shared" si="3"/>
        <v>1600</v>
      </c>
    </row>
    <row r="17" spans="1:10" s="1" customFormat="1" ht="21" customHeight="1">
      <c r="A17" s="9" t="s">
        <v>74</v>
      </c>
      <c r="B17" s="10"/>
      <c r="C17" s="41"/>
      <c r="D17" s="38"/>
      <c r="E17" s="34">
        <f t="shared" si="1"/>
        <v>0</v>
      </c>
      <c r="F17" s="39" t="s">
        <v>75</v>
      </c>
      <c r="G17" s="43">
        <v>3539</v>
      </c>
      <c r="H17" s="43">
        <v>3743</v>
      </c>
      <c r="I17" s="38">
        <f t="shared" si="4"/>
        <v>1.0576434020909862</v>
      </c>
      <c r="J17" s="47">
        <f t="shared" si="3"/>
        <v>204</v>
      </c>
    </row>
    <row r="18" spans="1:10" s="1" customFormat="1" ht="21" customHeight="1">
      <c r="A18" s="7" t="s">
        <v>76</v>
      </c>
      <c r="B18" s="17">
        <f>SUM(B19:B24)</f>
        <v>48922</v>
      </c>
      <c r="C18" s="35">
        <f>SUM(C19:C24)</f>
        <v>55860</v>
      </c>
      <c r="D18" s="33">
        <f aca="true" t="shared" si="5" ref="D18:D21">C18/B18</f>
        <v>1.141817587179592</v>
      </c>
      <c r="E18" s="34">
        <f t="shared" si="1"/>
        <v>6938</v>
      </c>
      <c r="F18" s="39" t="s">
        <v>77</v>
      </c>
      <c r="G18" s="43"/>
      <c r="H18" s="43"/>
      <c r="I18" s="38"/>
      <c r="J18" s="47">
        <f t="shared" si="3"/>
        <v>0</v>
      </c>
    </row>
    <row r="19" spans="1:10" s="1" customFormat="1" ht="21" customHeight="1">
      <c r="A19" s="9" t="s">
        <v>78</v>
      </c>
      <c r="B19" s="12">
        <v>4265</v>
      </c>
      <c r="C19" s="40">
        <v>3813</v>
      </c>
      <c r="D19" s="38">
        <f t="shared" si="5"/>
        <v>0.894021101992966</v>
      </c>
      <c r="E19" s="34">
        <f t="shared" si="1"/>
        <v>-452</v>
      </c>
      <c r="F19" s="39" t="s">
        <v>79</v>
      </c>
      <c r="G19" s="43">
        <v>350</v>
      </c>
      <c r="H19" s="43">
        <v>1746</v>
      </c>
      <c r="I19" s="38">
        <f aca="true" t="shared" si="6" ref="I19:I22">H19/G19</f>
        <v>4.988571428571428</v>
      </c>
      <c r="J19" s="47">
        <f t="shared" si="3"/>
        <v>1396</v>
      </c>
    </row>
    <row r="20" spans="1:10" s="1" customFormat="1" ht="21" customHeight="1">
      <c r="A20" s="9" t="s">
        <v>80</v>
      </c>
      <c r="B20" s="12">
        <v>44464</v>
      </c>
      <c r="C20" s="40">
        <v>51810</v>
      </c>
      <c r="D20" s="38">
        <f t="shared" si="5"/>
        <v>1.1652123065851026</v>
      </c>
      <c r="E20" s="34">
        <f t="shared" si="1"/>
        <v>7346</v>
      </c>
      <c r="F20" s="39" t="s">
        <v>81</v>
      </c>
      <c r="G20" s="43">
        <f>3+100</f>
        <v>103</v>
      </c>
      <c r="H20" s="43">
        <v>103</v>
      </c>
      <c r="I20" s="38">
        <f t="shared" si="6"/>
        <v>1</v>
      </c>
      <c r="J20" s="47">
        <f t="shared" si="3"/>
        <v>0</v>
      </c>
    </row>
    <row r="21" spans="1:10" s="1" customFormat="1" ht="21" customHeight="1">
      <c r="A21" s="9" t="s">
        <v>82</v>
      </c>
      <c r="B21" s="12">
        <v>193</v>
      </c>
      <c r="C21" s="40">
        <v>237</v>
      </c>
      <c r="D21" s="38">
        <f t="shared" si="5"/>
        <v>1.2279792746113989</v>
      </c>
      <c r="E21" s="34">
        <f t="shared" si="1"/>
        <v>44</v>
      </c>
      <c r="F21" s="36" t="s">
        <v>83</v>
      </c>
      <c r="G21" s="37">
        <f>SUM(G22:G25)</f>
        <v>2602</v>
      </c>
      <c r="H21" s="37">
        <f>SUM(H22:H25)</f>
        <v>3144</v>
      </c>
      <c r="I21" s="33">
        <f t="shared" si="6"/>
        <v>1.2083013066871637</v>
      </c>
      <c r="J21" s="47">
        <f t="shared" si="3"/>
        <v>542</v>
      </c>
    </row>
    <row r="22" spans="1:10" s="1" customFormat="1" ht="21" customHeight="1">
      <c r="A22" s="9" t="s">
        <v>84</v>
      </c>
      <c r="B22" s="12"/>
      <c r="C22" s="40"/>
      <c r="D22" s="38"/>
      <c r="E22" s="34">
        <f t="shared" si="1"/>
        <v>0</v>
      </c>
      <c r="F22" s="39" t="s">
        <v>85</v>
      </c>
      <c r="G22" s="34">
        <v>2319</v>
      </c>
      <c r="H22" s="34">
        <v>2770</v>
      </c>
      <c r="I22" s="38">
        <f t="shared" si="6"/>
        <v>1.1944803794739112</v>
      </c>
      <c r="J22" s="47">
        <f t="shared" si="3"/>
        <v>451</v>
      </c>
    </row>
    <row r="23" spans="1:10" s="1" customFormat="1" ht="21" customHeight="1">
      <c r="A23" s="9" t="s">
        <v>86</v>
      </c>
      <c r="B23" s="12"/>
      <c r="C23" s="40"/>
      <c r="D23" s="38"/>
      <c r="E23" s="34">
        <f t="shared" si="1"/>
        <v>0</v>
      </c>
      <c r="F23" s="39" t="s">
        <v>87</v>
      </c>
      <c r="G23" s="34"/>
      <c r="H23" s="34"/>
      <c r="I23" s="38"/>
      <c r="J23" s="47">
        <f t="shared" si="3"/>
        <v>0</v>
      </c>
    </row>
    <row r="24" spans="1:10" s="1" customFormat="1" ht="21" customHeight="1">
      <c r="A24" s="9" t="s">
        <v>88</v>
      </c>
      <c r="B24" s="12"/>
      <c r="C24" s="40"/>
      <c r="D24" s="38"/>
      <c r="E24" s="34">
        <f t="shared" si="1"/>
        <v>0</v>
      </c>
      <c r="F24" s="39" t="s">
        <v>89</v>
      </c>
      <c r="G24" s="34">
        <v>282</v>
      </c>
      <c r="H24" s="34">
        <v>373</v>
      </c>
      <c r="I24" s="38">
        <f>H24/G24</f>
        <v>1.322695035460993</v>
      </c>
      <c r="J24" s="47">
        <f t="shared" si="3"/>
        <v>91</v>
      </c>
    </row>
    <row r="25" spans="1:10" s="1" customFormat="1" ht="21" customHeight="1">
      <c r="A25" s="7" t="s">
        <v>90</v>
      </c>
      <c r="B25" s="11">
        <f>SUM(B26:B29)</f>
        <v>41741</v>
      </c>
      <c r="C25" s="32">
        <f>SUM(C26:C29)</f>
        <v>47046</v>
      </c>
      <c r="D25" s="33">
        <f aca="true" t="shared" si="7" ref="D25:D29">C25/B25</f>
        <v>1.1270932656141444</v>
      </c>
      <c r="E25" s="34">
        <f t="shared" si="1"/>
        <v>5305</v>
      </c>
      <c r="F25" s="39" t="s">
        <v>91</v>
      </c>
      <c r="G25" s="34">
        <v>1</v>
      </c>
      <c r="H25" s="34">
        <v>1</v>
      </c>
      <c r="I25" s="38">
        <f>H25/G25</f>
        <v>1</v>
      </c>
      <c r="J25" s="47">
        <f t="shared" si="3"/>
        <v>0</v>
      </c>
    </row>
    <row r="26" spans="1:10" s="1" customFormat="1" ht="21" customHeight="1">
      <c r="A26" s="9" t="s">
        <v>92</v>
      </c>
      <c r="B26" s="10">
        <v>40466</v>
      </c>
      <c r="C26" s="41">
        <v>45841</v>
      </c>
      <c r="D26" s="38">
        <f t="shared" si="7"/>
        <v>1.132827558938368</v>
      </c>
      <c r="E26" s="34">
        <f t="shared" si="1"/>
        <v>5375</v>
      </c>
      <c r="F26" s="15"/>
      <c r="G26" s="15"/>
      <c r="H26" s="15"/>
      <c r="I26" s="15"/>
      <c r="J26" s="46"/>
    </row>
    <row r="27" spans="1:10" s="1" customFormat="1" ht="21" customHeight="1">
      <c r="A27" s="9" t="s">
        <v>93</v>
      </c>
      <c r="B27" s="10">
        <v>500</v>
      </c>
      <c r="C27" s="41">
        <v>520</v>
      </c>
      <c r="D27" s="38">
        <f t="shared" si="7"/>
        <v>1.04</v>
      </c>
      <c r="E27" s="34">
        <f t="shared" si="1"/>
        <v>20</v>
      </c>
      <c r="F27" s="15"/>
      <c r="G27" s="15"/>
      <c r="H27" s="15"/>
      <c r="I27" s="15"/>
      <c r="J27" s="46"/>
    </row>
    <row r="28" spans="1:10" s="1" customFormat="1" ht="21" customHeight="1">
      <c r="A28" s="9" t="s">
        <v>94</v>
      </c>
      <c r="B28" s="10">
        <v>700</v>
      </c>
      <c r="C28" s="41">
        <v>600</v>
      </c>
      <c r="D28" s="38">
        <f t="shared" si="7"/>
        <v>0.8571428571428571</v>
      </c>
      <c r="E28" s="34">
        <f t="shared" si="1"/>
        <v>-100</v>
      </c>
      <c r="F28" s="15"/>
      <c r="G28" s="15"/>
      <c r="H28" s="15"/>
      <c r="I28" s="15"/>
      <c r="J28" s="46"/>
    </row>
    <row r="29" spans="1:10" s="1" customFormat="1" ht="21" customHeight="1">
      <c r="A29" s="9" t="s">
        <v>95</v>
      </c>
      <c r="B29" s="10">
        <f>30+45</f>
        <v>75</v>
      </c>
      <c r="C29" s="41">
        <f>35+50</f>
        <v>85</v>
      </c>
      <c r="D29" s="38">
        <f t="shared" si="7"/>
        <v>1.1333333333333333</v>
      </c>
      <c r="E29" s="34">
        <f t="shared" si="1"/>
        <v>10</v>
      </c>
      <c r="F29" s="15"/>
      <c r="G29" s="15"/>
      <c r="H29" s="15"/>
      <c r="I29" s="15"/>
      <c r="J29" s="46"/>
    </row>
    <row r="30" spans="1:9" s="30" customFormat="1" ht="17.25" customHeight="1">
      <c r="A30" s="44" t="s">
        <v>96</v>
      </c>
      <c r="B30" s="44"/>
      <c r="C30" s="44"/>
      <c r="D30" s="44"/>
      <c r="E30" s="44"/>
      <c r="F30" s="44"/>
      <c r="G30" s="44"/>
      <c r="H30" s="44"/>
      <c r="I30" s="44"/>
    </row>
  </sheetData>
  <sheetProtection/>
  <mergeCells count="2">
    <mergeCell ref="A2:I2"/>
    <mergeCell ref="A30:I30"/>
  </mergeCells>
  <printOptions/>
  <pageMargins left="0.61" right="0.2" top="0.46" bottom="0.27" header="0" footer="0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M10" sqref="M10"/>
    </sheetView>
  </sheetViews>
  <sheetFormatPr defaultColWidth="10.00390625" defaultRowHeight="13.5"/>
  <cols>
    <col min="1" max="1" width="38.75390625" style="2" customWidth="1"/>
    <col min="2" max="3" width="15.25390625" style="2" bestFit="1" customWidth="1"/>
    <col min="4" max="4" width="16.25390625" style="2" bestFit="1" customWidth="1"/>
    <col min="5" max="5" width="16.25390625" style="2" hidden="1" customWidth="1"/>
    <col min="6" max="6" width="37.625" style="2" customWidth="1"/>
    <col min="7" max="8" width="14.50390625" style="2" customWidth="1"/>
    <col min="9" max="9" width="16.25390625" style="2" customWidth="1"/>
    <col min="10" max="10" width="10.00390625" style="2" hidden="1" customWidth="1"/>
    <col min="11" max="16384" width="10.00390625" style="2" customWidth="1"/>
  </cols>
  <sheetData>
    <row r="1" ht="13.5">
      <c r="A1" s="2" t="s">
        <v>97</v>
      </c>
    </row>
    <row r="2" spans="1:9" ht="21.75" customHeight="1">
      <c r="A2" s="3" t="s">
        <v>98</v>
      </c>
      <c r="B2" s="3"/>
      <c r="C2" s="3"/>
      <c r="D2" s="3"/>
      <c r="E2" s="3"/>
      <c r="F2" s="3"/>
      <c r="G2" s="3"/>
      <c r="H2" s="3"/>
      <c r="I2" s="3"/>
    </row>
    <row r="3" spans="4:9" ht="14.25">
      <c r="D3" s="4"/>
      <c r="E3" s="4"/>
      <c r="I3" s="5" t="s">
        <v>45</v>
      </c>
    </row>
    <row r="4" spans="1:10" ht="27">
      <c r="A4" s="6" t="s">
        <v>46</v>
      </c>
      <c r="B4" s="6" t="s">
        <v>47</v>
      </c>
      <c r="C4" s="6" t="s">
        <v>48</v>
      </c>
      <c r="D4" s="6" t="s">
        <v>49</v>
      </c>
      <c r="E4" s="13" t="s">
        <v>50</v>
      </c>
      <c r="F4" s="13" t="s">
        <v>46</v>
      </c>
      <c r="G4" s="13" t="s">
        <v>47</v>
      </c>
      <c r="H4" s="13" t="s">
        <v>48</v>
      </c>
      <c r="I4" s="13" t="s">
        <v>49</v>
      </c>
      <c r="J4" s="28" t="s">
        <v>50</v>
      </c>
    </row>
    <row r="5" spans="1:10" s="1" customFormat="1" ht="21.75" customHeight="1">
      <c r="A5" s="7" t="s">
        <v>99</v>
      </c>
      <c r="B5" s="11">
        <f>B6+G15+B19+G10+G21+B14+B11+G6</f>
        <v>541887</v>
      </c>
      <c r="C5" s="11">
        <f>C6+H15+C19+H10+H21+C14+C11+H6</f>
        <v>521291</v>
      </c>
      <c r="D5" s="14">
        <f aca="true" t="shared" si="0" ref="D5:D7">C5/B5</f>
        <v>0.9619920758386896</v>
      </c>
      <c r="E5" s="10">
        <f>C5-B5</f>
        <v>-20596</v>
      </c>
      <c r="F5" s="15"/>
      <c r="G5" s="16"/>
      <c r="H5" s="16"/>
      <c r="I5" s="15"/>
      <c r="J5" s="15"/>
    </row>
    <row r="6" spans="1:10" s="1" customFormat="1" ht="21.75" customHeight="1">
      <c r="A6" s="7" t="s">
        <v>100</v>
      </c>
      <c r="B6" s="17">
        <f>SUM(B7:B10)</f>
        <v>139536</v>
      </c>
      <c r="C6" s="17">
        <f>SUM(C7:C10)</f>
        <v>156214</v>
      </c>
      <c r="D6" s="18">
        <f t="shared" si="0"/>
        <v>1.119524710468983</v>
      </c>
      <c r="E6" s="10">
        <f aca="true" t="shared" si="1" ref="E6:E24">C6-B6</f>
        <v>16678</v>
      </c>
      <c r="F6" s="19" t="s">
        <v>101</v>
      </c>
      <c r="G6" s="20">
        <f>SUM(G7:G9)</f>
        <v>140935</v>
      </c>
      <c r="H6" s="20">
        <f>SUM(H7:H9)</f>
        <v>171151</v>
      </c>
      <c r="I6" s="29">
        <f aca="true" t="shared" si="2" ref="I6:I8">H6/G6</f>
        <v>1.2143967077021323</v>
      </c>
      <c r="J6" s="10">
        <f>H6-G6</f>
        <v>30216</v>
      </c>
    </row>
    <row r="7" spans="1:10" s="1" customFormat="1" ht="21.75" customHeight="1">
      <c r="A7" s="9" t="s">
        <v>102</v>
      </c>
      <c r="B7" s="12">
        <v>127978</v>
      </c>
      <c r="C7" s="12">
        <v>143439</v>
      </c>
      <c r="D7" s="21">
        <f t="shared" si="0"/>
        <v>1.1208098266889621</v>
      </c>
      <c r="E7" s="10">
        <f t="shared" si="1"/>
        <v>15461</v>
      </c>
      <c r="F7" s="9" t="s">
        <v>103</v>
      </c>
      <c r="G7" s="10">
        <v>132214</v>
      </c>
      <c r="H7" s="10">
        <v>162381</v>
      </c>
      <c r="I7" s="21">
        <f t="shared" si="2"/>
        <v>1.2281679701090655</v>
      </c>
      <c r="J7" s="10">
        <f aca="true" t="shared" si="3" ref="J7:J24">H7-G7</f>
        <v>30167</v>
      </c>
    </row>
    <row r="8" spans="1:10" s="1" customFormat="1" ht="21.75" customHeight="1">
      <c r="A8" s="9" t="s">
        <v>104</v>
      </c>
      <c r="B8" s="12"/>
      <c r="C8" s="12"/>
      <c r="D8" s="21"/>
      <c r="E8" s="10">
        <f t="shared" si="1"/>
        <v>0</v>
      </c>
      <c r="F8" s="9" t="s">
        <v>105</v>
      </c>
      <c r="G8" s="10">
        <v>8721</v>
      </c>
      <c r="H8" s="10">
        <v>8770</v>
      </c>
      <c r="I8" s="21">
        <f t="shared" si="2"/>
        <v>1.005618621717693</v>
      </c>
      <c r="J8" s="10">
        <f t="shared" si="3"/>
        <v>49</v>
      </c>
    </row>
    <row r="9" spans="1:10" s="1" customFormat="1" ht="21.75" customHeight="1">
      <c r="A9" s="9" t="s">
        <v>106</v>
      </c>
      <c r="B9" s="12">
        <v>3871</v>
      </c>
      <c r="C9" s="12">
        <v>4181</v>
      </c>
      <c r="D9" s="21">
        <f aca="true" t="shared" si="4" ref="D9:D12">C9/B9</f>
        <v>1.0800826659777836</v>
      </c>
      <c r="E9" s="10">
        <f t="shared" si="1"/>
        <v>310</v>
      </c>
      <c r="F9" s="9" t="s">
        <v>107</v>
      </c>
      <c r="G9" s="10"/>
      <c r="H9" s="10"/>
      <c r="I9" s="21"/>
      <c r="J9" s="10">
        <f t="shared" si="3"/>
        <v>0</v>
      </c>
    </row>
    <row r="10" spans="1:10" s="1" customFormat="1" ht="21.75" customHeight="1">
      <c r="A10" s="9" t="s">
        <v>108</v>
      </c>
      <c r="B10" s="12">
        <f>1468+6219</f>
        <v>7687</v>
      </c>
      <c r="C10" s="12">
        <f>1600+6994</f>
        <v>8594</v>
      </c>
      <c r="D10" s="21">
        <f t="shared" si="4"/>
        <v>1.1179914140757123</v>
      </c>
      <c r="E10" s="10">
        <f t="shared" si="1"/>
        <v>907</v>
      </c>
      <c r="F10" s="7" t="s">
        <v>109</v>
      </c>
      <c r="G10" s="11">
        <f>SUM(G11:G14)</f>
        <v>1278</v>
      </c>
      <c r="H10" s="11">
        <f>SUM(H11:H14)</f>
        <v>1470</v>
      </c>
      <c r="I10" s="18">
        <f aca="true" t="shared" si="5" ref="I10:I18">H10/G10</f>
        <v>1.1502347417840375</v>
      </c>
      <c r="J10" s="10">
        <f t="shared" si="3"/>
        <v>192</v>
      </c>
    </row>
    <row r="11" spans="1:10" s="1" customFormat="1" ht="21.75" customHeight="1">
      <c r="A11" s="7" t="s">
        <v>110</v>
      </c>
      <c r="B11" s="17">
        <f>SUM(B12:B13)</f>
        <v>170219</v>
      </c>
      <c r="C11" s="17">
        <f>SUM(C12:C13)</f>
        <v>89764</v>
      </c>
      <c r="D11" s="18">
        <f t="shared" si="4"/>
        <v>0.5273441860191871</v>
      </c>
      <c r="E11" s="10">
        <f t="shared" si="1"/>
        <v>-80455</v>
      </c>
      <c r="F11" s="9" t="s">
        <v>111</v>
      </c>
      <c r="G11" s="10">
        <v>1062</v>
      </c>
      <c r="H11" s="10">
        <v>1214</v>
      </c>
      <c r="I11" s="21">
        <f t="shared" si="5"/>
        <v>1.143126177024482</v>
      </c>
      <c r="J11" s="10">
        <f t="shared" si="3"/>
        <v>152</v>
      </c>
    </row>
    <row r="12" spans="1:10" s="1" customFormat="1" ht="21.75" customHeight="1">
      <c r="A12" s="9" t="s">
        <v>112</v>
      </c>
      <c r="B12" s="12">
        <v>170219</v>
      </c>
      <c r="C12" s="12">
        <v>89764</v>
      </c>
      <c r="D12" s="21">
        <f t="shared" si="4"/>
        <v>0.5273441860191871</v>
      </c>
      <c r="E12" s="10">
        <f t="shared" si="1"/>
        <v>-80455</v>
      </c>
      <c r="F12" s="9" t="s">
        <v>113</v>
      </c>
      <c r="G12" s="10">
        <v>53</v>
      </c>
      <c r="H12" s="10">
        <v>61</v>
      </c>
      <c r="I12" s="21">
        <f t="shared" si="5"/>
        <v>1.150943396226415</v>
      </c>
      <c r="J12" s="10">
        <f t="shared" si="3"/>
        <v>8</v>
      </c>
    </row>
    <row r="13" spans="1:10" s="1" customFormat="1" ht="21.75" customHeight="1">
      <c r="A13" s="9" t="s">
        <v>114</v>
      </c>
      <c r="B13" s="12"/>
      <c r="C13" s="12"/>
      <c r="D13" s="21"/>
      <c r="E13" s="10">
        <f t="shared" si="1"/>
        <v>0</v>
      </c>
      <c r="F13" s="9" t="s">
        <v>115</v>
      </c>
      <c r="G13" s="10">
        <v>38</v>
      </c>
      <c r="H13" s="10">
        <v>60</v>
      </c>
      <c r="I13" s="21">
        <f t="shared" si="5"/>
        <v>1.5789473684210527</v>
      </c>
      <c r="J13" s="10">
        <f t="shared" si="3"/>
        <v>22</v>
      </c>
    </row>
    <row r="14" spans="1:10" s="1" customFormat="1" ht="21.75" customHeight="1">
      <c r="A14" s="7" t="s">
        <v>116</v>
      </c>
      <c r="B14" s="17">
        <f>SUM(B15:B18)</f>
        <v>44670</v>
      </c>
      <c r="C14" s="17">
        <f>SUM(C15:C18)</f>
        <v>51536</v>
      </c>
      <c r="D14" s="18">
        <f aca="true" t="shared" si="6" ref="D14:D16">C14/B14</f>
        <v>1.1537049473919856</v>
      </c>
      <c r="E14" s="10">
        <f t="shared" si="1"/>
        <v>6866</v>
      </c>
      <c r="F14" s="9" t="s">
        <v>117</v>
      </c>
      <c r="G14" s="10">
        <v>125</v>
      </c>
      <c r="H14" s="10">
        <v>135</v>
      </c>
      <c r="I14" s="21">
        <f t="shared" si="5"/>
        <v>1.08</v>
      </c>
      <c r="J14" s="10">
        <f t="shared" si="3"/>
        <v>10</v>
      </c>
    </row>
    <row r="15" spans="1:10" s="1" customFormat="1" ht="21.75" customHeight="1">
      <c r="A15" s="9" t="s">
        <v>118</v>
      </c>
      <c r="B15" s="12">
        <v>44090</v>
      </c>
      <c r="C15" s="12">
        <v>50856</v>
      </c>
      <c r="D15" s="21">
        <f t="shared" si="6"/>
        <v>1.153458834202767</v>
      </c>
      <c r="E15" s="10">
        <f t="shared" si="1"/>
        <v>6766</v>
      </c>
      <c r="F15" s="7" t="s">
        <v>119</v>
      </c>
      <c r="G15" s="11">
        <f>SUM(G16:G20)</f>
        <v>1770</v>
      </c>
      <c r="H15" s="11">
        <f>SUM(H16:H20)</f>
        <v>2060</v>
      </c>
      <c r="I15" s="18">
        <f t="shared" si="5"/>
        <v>1.1638418079096045</v>
      </c>
      <c r="J15" s="10">
        <f t="shared" si="3"/>
        <v>290</v>
      </c>
    </row>
    <row r="16" spans="1:10" s="1" customFormat="1" ht="21.75" customHeight="1">
      <c r="A16" s="9" t="s">
        <v>120</v>
      </c>
      <c r="B16" s="12">
        <v>580</v>
      </c>
      <c r="C16" s="12">
        <v>680</v>
      </c>
      <c r="D16" s="21">
        <f t="shared" si="6"/>
        <v>1.1724137931034482</v>
      </c>
      <c r="E16" s="10">
        <f t="shared" si="1"/>
        <v>100</v>
      </c>
      <c r="F16" s="9" t="s">
        <v>121</v>
      </c>
      <c r="G16" s="10">
        <v>942</v>
      </c>
      <c r="H16" s="10">
        <v>1123</v>
      </c>
      <c r="I16" s="21">
        <f t="shared" si="5"/>
        <v>1.1921443736730362</v>
      </c>
      <c r="J16" s="10">
        <f t="shared" si="3"/>
        <v>181</v>
      </c>
    </row>
    <row r="17" spans="1:10" s="1" customFormat="1" ht="21.75" customHeight="1">
      <c r="A17" s="9" t="s">
        <v>122</v>
      </c>
      <c r="B17" s="10"/>
      <c r="C17" s="10"/>
      <c r="D17" s="21"/>
      <c r="E17" s="10">
        <f t="shared" si="1"/>
        <v>0</v>
      </c>
      <c r="F17" s="9" t="s">
        <v>123</v>
      </c>
      <c r="G17" s="10">
        <v>191</v>
      </c>
      <c r="H17" s="10">
        <v>223</v>
      </c>
      <c r="I17" s="21">
        <f t="shared" si="5"/>
        <v>1.1675392670157068</v>
      </c>
      <c r="J17" s="10">
        <f t="shared" si="3"/>
        <v>32</v>
      </c>
    </row>
    <row r="18" spans="1:10" s="1" customFormat="1" ht="21.75" customHeight="1">
      <c r="A18" s="9" t="s">
        <v>124</v>
      </c>
      <c r="B18" s="10"/>
      <c r="C18" s="10"/>
      <c r="D18" s="21"/>
      <c r="E18" s="10">
        <f t="shared" si="1"/>
        <v>0</v>
      </c>
      <c r="F18" s="9" t="s">
        <v>106</v>
      </c>
      <c r="G18" s="10">
        <v>4</v>
      </c>
      <c r="H18" s="10">
        <v>5</v>
      </c>
      <c r="I18" s="21">
        <f t="shared" si="5"/>
        <v>1.25</v>
      </c>
      <c r="J18" s="10">
        <f t="shared" si="3"/>
        <v>1</v>
      </c>
    </row>
    <row r="19" spans="1:10" s="1" customFormat="1" ht="21.75" customHeight="1">
      <c r="A19" s="7" t="s">
        <v>125</v>
      </c>
      <c r="B19" s="11">
        <f>SUM(B20:B22)</f>
        <v>41393</v>
      </c>
      <c r="C19" s="11">
        <f>SUM(C20:C22)</f>
        <v>46665</v>
      </c>
      <c r="D19" s="18">
        <f aca="true" t="shared" si="7" ref="D19:D22">C19/B19</f>
        <v>1.1273645302345807</v>
      </c>
      <c r="E19" s="10">
        <f t="shared" si="1"/>
        <v>5272</v>
      </c>
      <c r="F19" s="9" t="s">
        <v>126</v>
      </c>
      <c r="G19" s="10"/>
      <c r="H19" s="10"/>
      <c r="I19" s="21"/>
      <c r="J19" s="10">
        <f t="shared" si="3"/>
        <v>0</v>
      </c>
    </row>
    <row r="20" spans="1:10" s="1" customFormat="1" ht="21.75" customHeight="1">
      <c r="A20" s="9" t="s">
        <v>127</v>
      </c>
      <c r="B20" s="10">
        <v>25058</v>
      </c>
      <c r="C20" s="10">
        <v>28463</v>
      </c>
      <c r="D20" s="21">
        <f t="shared" si="7"/>
        <v>1.1358847473860643</v>
      </c>
      <c r="E20" s="10">
        <f t="shared" si="1"/>
        <v>3405</v>
      </c>
      <c r="F20" s="9" t="s">
        <v>128</v>
      </c>
      <c r="G20" s="10">
        <f>342+121+170</f>
        <v>633</v>
      </c>
      <c r="H20" s="10">
        <f>394+135+180</f>
        <v>709</v>
      </c>
      <c r="I20" s="21">
        <f aca="true" t="shared" si="8" ref="I20:I23">H20/G20</f>
        <v>1.1200631911532386</v>
      </c>
      <c r="J20" s="10">
        <f t="shared" si="3"/>
        <v>76</v>
      </c>
    </row>
    <row r="21" spans="1:10" s="1" customFormat="1" ht="21.75" customHeight="1">
      <c r="A21" s="9" t="s">
        <v>129</v>
      </c>
      <c r="B21" s="10">
        <v>13281</v>
      </c>
      <c r="C21" s="10">
        <v>15072</v>
      </c>
      <c r="D21" s="21">
        <f t="shared" si="7"/>
        <v>1.1348543031398237</v>
      </c>
      <c r="E21" s="10">
        <f t="shared" si="1"/>
        <v>1791</v>
      </c>
      <c r="F21" s="7" t="s">
        <v>130</v>
      </c>
      <c r="G21" s="11">
        <f>SUM(G22:G24)</f>
        <v>2086</v>
      </c>
      <c r="H21" s="11">
        <f>SUM(H22:H24)</f>
        <v>2431</v>
      </c>
      <c r="I21" s="18">
        <f t="shared" si="8"/>
        <v>1.1653883029721956</v>
      </c>
      <c r="J21" s="10">
        <f t="shared" si="3"/>
        <v>345</v>
      </c>
    </row>
    <row r="22" spans="1:10" s="1" customFormat="1" ht="21.75" customHeight="1">
      <c r="A22" s="22" t="s">
        <v>131</v>
      </c>
      <c r="B22" s="23">
        <f>3033+21</f>
        <v>3054</v>
      </c>
      <c r="C22" s="23">
        <f>3107+23</f>
        <v>3130</v>
      </c>
      <c r="D22" s="24">
        <f t="shared" si="7"/>
        <v>1.0248853962017026</v>
      </c>
      <c r="E22" s="10">
        <f t="shared" si="1"/>
        <v>76</v>
      </c>
      <c r="F22" s="9" t="s">
        <v>132</v>
      </c>
      <c r="G22" s="10">
        <v>598</v>
      </c>
      <c r="H22" s="10">
        <v>702</v>
      </c>
      <c r="I22" s="21">
        <f t="shared" si="8"/>
        <v>1.173913043478261</v>
      </c>
      <c r="J22" s="10">
        <f t="shared" si="3"/>
        <v>104</v>
      </c>
    </row>
    <row r="23" spans="1:10" s="1" customFormat="1" ht="21.75" customHeight="1">
      <c r="A23" s="15"/>
      <c r="B23" s="15"/>
      <c r="C23" s="15"/>
      <c r="D23" s="25"/>
      <c r="E23" s="10">
        <f t="shared" si="1"/>
        <v>0</v>
      </c>
      <c r="F23" s="26" t="s">
        <v>133</v>
      </c>
      <c r="G23" s="10">
        <v>1488</v>
      </c>
      <c r="H23" s="10">
        <v>1729</v>
      </c>
      <c r="I23" s="21">
        <f t="shared" si="8"/>
        <v>1.1619623655913978</v>
      </c>
      <c r="J23" s="10">
        <f t="shared" si="3"/>
        <v>241</v>
      </c>
    </row>
    <row r="24" spans="1:10" s="1" customFormat="1" ht="21.75" customHeight="1">
      <c r="A24" s="15"/>
      <c r="B24" s="15"/>
      <c r="C24" s="15"/>
      <c r="D24" s="25"/>
      <c r="E24" s="10">
        <f t="shared" si="1"/>
        <v>0</v>
      </c>
      <c r="F24" s="26" t="s">
        <v>134</v>
      </c>
      <c r="G24" s="27"/>
      <c r="H24" s="27"/>
      <c r="I24" s="18"/>
      <c r="J24" s="10">
        <f t="shared" si="3"/>
        <v>0</v>
      </c>
    </row>
  </sheetData>
  <sheetProtection/>
  <mergeCells count="1">
    <mergeCell ref="A2:I2"/>
  </mergeCells>
  <printOptions/>
  <pageMargins left="0.59" right="0.2" top="0.61" bottom="0.27" header="0" footer="0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 topLeftCell="A1">
      <selection activeCell="E6" sqref="E6:E7"/>
    </sheetView>
  </sheetViews>
  <sheetFormatPr defaultColWidth="10.00390625" defaultRowHeight="13.5"/>
  <cols>
    <col min="1" max="1" width="46.25390625" style="2" customWidth="1"/>
    <col min="2" max="3" width="40.375" style="2" customWidth="1"/>
    <col min="4" max="16384" width="10.00390625" style="2" customWidth="1"/>
  </cols>
  <sheetData>
    <row r="1" ht="13.5">
      <c r="A1" s="2" t="s">
        <v>135</v>
      </c>
    </row>
    <row r="2" spans="1:3" ht="21.75">
      <c r="A2" s="3" t="s">
        <v>136</v>
      </c>
      <c r="B2" s="3"/>
      <c r="C2" s="3"/>
    </row>
    <row r="3" ht="14.25">
      <c r="C3" s="5" t="s">
        <v>45</v>
      </c>
    </row>
    <row r="4" spans="1:3" ht="21.75" customHeight="1">
      <c r="A4" s="6" t="s">
        <v>46</v>
      </c>
      <c r="B4" s="6" t="s">
        <v>47</v>
      </c>
      <c r="C4" s="6" t="s">
        <v>48</v>
      </c>
    </row>
    <row r="5" spans="1:3" s="1" customFormat="1" ht="21.75" customHeight="1">
      <c r="A5" s="7" t="s">
        <v>137</v>
      </c>
      <c r="B5" s="11">
        <f>B7+B9+B11+B13+B15+B17+B19+B21</f>
        <v>58526</v>
      </c>
      <c r="C5" s="11">
        <f>C7+C9+C11+C13+C15+C17+C19+C21</f>
        <v>35891</v>
      </c>
    </row>
    <row r="6" spans="1:3" s="1" customFormat="1" ht="21.75" customHeight="1">
      <c r="A6" s="7" t="s">
        <v>138</v>
      </c>
      <c r="B6" s="11">
        <f>B8+B10+B12+B14+B16+B18+B20+B22</f>
        <v>343935</v>
      </c>
      <c r="C6" s="11">
        <f>C8+C10+C12+C14+C16+C18+C20+C22</f>
        <v>379826</v>
      </c>
    </row>
    <row r="7" spans="1:3" s="1" customFormat="1" ht="21.75" customHeight="1">
      <c r="A7" s="9" t="s">
        <v>139</v>
      </c>
      <c r="B7" s="12">
        <f>'收入'!B6-'支出'!B6</f>
        <v>2706</v>
      </c>
      <c r="C7" s="12">
        <f>'收入'!C6-'支出'!C6</f>
        <v>617</v>
      </c>
    </row>
    <row r="8" spans="1:3" s="1" customFormat="1" ht="21.75" customHeight="1">
      <c r="A8" s="9" t="s">
        <v>140</v>
      </c>
      <c r="B8" s="12">
        <v>113951</v>
      </c>
      <c r="C8" s="12">
        <f aca="true" t="shared" si="0" ref="C8:C12">B8+C7</f>
        <v>114568</v>
      </c>
    </row>
    <row r="9" spans="1:3" s="1" customFormat="1" ht="21.75" customHeight="1">
      <c r="A9" s="9" t="s">
        <v>141</v>
      </c>
      <c r="B9" s="10">
        <f>'收入'!B12-'支出'!B11</f>
        <v>39201</v>
      </c>
      <c r="C9" s="10">
        <f>'收入'!C12-'支出'!C11</f>
        <v>15691</v>
      </c>
    </row>
    <row r="10" spans="1:3" s="1" customFormat="1" ht="21.75" customHeight="1">
      <c r="A10" s="9" t="s">
        <v>142</v>
      </c>
      <c r="B10" s="10">
        <v>39201</v>
      </c>
      <c r="C10" s="10">
        <f t="shared" si="0"/>
        <v>54892</v>
      </c>
    </row>
    <row r="11" spans="1:3" s="1" customFormat="1" ht="21.75" customHeight="1">
      <c r="A11" s="9" t="s">
        <v>143</v>
      </c>
      <c r="B11" s="10">
        <f>'收入'!B18-'支出'!B14</f>
        <v>4252</v>
      </c>
      <c r="C11" s="10">
        <f>'收入'!C18-'支出'!C14</f>
        <v>4324</v>
      </c>
    </row>
    <row r="12" spans="1:3" s="1" customFormat="1" ht="21.75" customHeight="1">
      <c r="A12" s="9" t="s">
        <v>144</v>
      </c>
      <c r="B12" s="10">
        <v>20056</v>
      </c>
      <c r="C12" s="10">
        <f t="shared" si="0"/>
        <v>24380</v>
      </c>
    </row>
    <row r="13" spans="1:3" s="1" customFormat="1" ht="21.75" customHeight="1">
      <c r="A13" s="9" t="s">
        <v>145</v>
      </c>
      <c r="B13" s="10">
        <f>'收入'!B25-'支出'!B19</f>
        <v>348</v>
      </c>
      <c r="C13" s="10">
        <f>'收入'!C25-'支出'!C19</f>
        <v>381</v>
      </c>
    </row>
    <row r="14" spans="1:3" s="1" customFormat="1" ht="21.75" customHeight="1">
      <c r="A14" s="9" t="s">
        <v>146</v>
      </c>
      <c r="B14" s="10">
        <v>28856</v>
      </c>
      <c r="C14" s="10">
        <f aca="true" t="shared" si="1" ref="C14:C18">B14+C13</f>
        <v>29237</v>
      </c>
    </row>
    <row r="15" spans="1:3" s="1" customFormat="1" ht="21.75" customHeight="1">
      <c r="A15" s="9" t="s">
        <v>147</v>
      </c>
      <c r="B15" s="10">
        <f>'收入'!G6-'支出'!G6</f>
        <v>6369</v>
      </c>
      <c r="C15" s="10">
        <f>'收入'!H6-'支出'!H6</f>
        <v>8089</v>
      </c>
    </row>
    <row r="16" spans="1:3" s="1" customFormat="1" ht="21.75" customHeight="1">
      <c r="A16" s="9" t="s">
        <v>148</v>
      </c>
      <c r="B16" s="10">
        <v>87714</v>
      </c>
      <c r="C16" s="10">
        <f t="shared" si="1"/>
        <v>95803</v>
      </c>
    </row>
    <row r="17" spans="1:3" s="1" customFormat="1" ht="21.75" customHeight="1">
      <c r="A17" s="9" t="s">
        <v>149</v>
      </c>
      <c r="B17" s="10">
        <f>'收入'!G11-'支出'!G10</f>
        <v>2912</v>
      </c>
      <c r="C17" s="10">
        <f>'收入'!H11-'支出'!H10</f>
        <v>2544</v>
      </c>
    </row>
    <row r="18" spans="1:3" s="1" customFormat="1" ht="21.75" customHeight="1">
      <c r="A18" s="9" t="s">
        <v>150</v>
      </c>
      <c r="B18" s="10">
        <v>17116</v>
      </c>
      <c r="C18" s="10">
        <f t="shared" si="1"/>
        <v>19660</v>
      </c>
    </row>
    <row r="19" spans="1:3" s="1" customFormat="1" ht="21.75" customHeight="1">
      <c r="A19" s="9" t="s">
        <v>151</v>
      </c>
      <c r="B19" s="10">
        <f>'收入'!G16-'支出'!G15</f>
        <v>2222</v>
      </c>
      <c r="C19" s="10">
        <f>'收入'!H16-'支出'!H15</f>
        <v>3532</v>
      </c>
    </row>
    <row r="20" spans="1:3" s="1" customFormat="1" ht="21.75" customHeight="1">
      <c r="A20" s="9" t="s">
        <v>152</v>
      </c>
      <c r="B20" s="10">
        <v>29768</v>
      </c>
      <c r="C20" s="10">
        <f>B20+C19</f>
        <v>33300</v>
      </c>
    </row>
    <row r="21" spans="1:3" s="1" customFormat="1" ht="21.75" customHeight="1">
      <c r="A21" s="9" t="s">
        <v>153</v>
      </c>
      <c r="B21" s="10">
        <f>'收入'!G21-'支出'!G21</f>
        <v>516</v>
      </c>
      <c r="C21" s="10">
        <f>'收入'!H21-'支出'!H21</f>
        <v>713</v>
      </c>
    </row>
    <row r="22" spans="1:3" s="1" customFormat="1" ht="21.75" customHeight="1">
      <c r="A22" s="9" t="s">
        <v>154</v>
      </c>
      <c r="B22" s="10">
        <v>7273</v>
      </c>
      <c r="C22" s="10">
        <f>B22+C21</f>
        <v>7986</v>
      </c>
    </row>
  </sheetData>
  <sheetProtection/>
  <mergeCells count="1">
    <mergeCell ref="A2:C2"/>
  </mergeCells>
  <printOptions/>
  <pageMargins left="1.19" right="0.52" top="0.67" bottom="0.27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D22" sqref="D22"/>
    </sheetView>
  </sheetViews>
  <sheetFormatPr defaultColWidth="10.00390625" defaultRowHeight="13.5"/>
  <cols>
    <col min="1" max="1" width="30.125" style="2" bestFit="1" customWidth="1"/>
    <col min="2" max="3" width="18.00390625" style="2" customWidth="1"/>
    <col min="4" max="4" width="37.125" style="2" customWidth="1"/>
    <col min="5" max="6" width="19.125" style="2" customWidth="1"/>
    <col min="7" max="16384" width="10.00390625" style="2" customWidth="1"/>
  </cols>
  <sheetData>
    <row r="1" ht="13.5">
      <c r="A1" s="2" t="s">
        <v>155</v>
      </c>
    </row>
    <row r="2" spans="1:6" ht="21.75" customHeight="1">
      <c r="A2" s="3" t="s">
        <v>156</v>
      </c>
      <c r="B2" s="3"/>
      <c r="C2" s="3"/>
      <c r="D2" s="3"/>
      <c r="E2" s="3"/>
      <c r="F2" s="3"/>
    </row>
    <row r="3" spans="3:6" ht="14.25">
      <c r="C3" s="4"/>
      <c r="F3" s="5" t="s">
        <v>157</v>
      </c>
    </row>
    <row r="4" spans="1:6" ht="23.25" customHeight="1">
      <c r="A4" s="6" t="s">
        <v>46</v>
      </c>
      <c r="B4" s="6" t="s">
        <v>47</v>
      </c>
      <c r="C4" s="6" t="s">
        <v>48</v>
      </c>
      <c r="D4" s="6" t="s">
        <v>46</v>
      </c>
      <c r="E4" s="6" t="s">
        <v>47</v>
      </c>
      <c r="F4" s="6" t="s">
        <v>48</v>
      </c>
    </row>
    <row r="5" spans="1:6" s="1" customFormat="1" ht="21" customHeight="1">
      <c r="A5" s="7" t="s">
        <v>158</v>
      </c>
      <c r="B5" s="8" t="s">
        <v>159</v>
      </c>
      <c r="C5" s="8" t="s">
        <v>159</v>
      </c>
      <c r="D5" s="7" t="s">
        <v>160</v>
      </c>
      <c r="E5" s="8" t="s">
        <v>159</v>
      </c>
      <c r="F5" s="8" t="s">
        <v>159</v>
      </c>
    </row>
    <row r="6" spans="1:6" s="1" customFormat="1" ht="21" customHeight="1">
      <c r="A6" s="9" t="s">
        <v>161</v>
      </c>
      <c r="B6" s="10">
        <v>509840</v>
      </c>
      <c r="C6" s="10">
        <v>518379</v>
      </c>
      <c r="D6" s="9" t="s">
        <v>161</v>
      </c>
      <c r="E6" s="10">
        <v>314906</v>
      </c>
      <c r="F6" s="10">
        <v>318241</v>
      </c>
    </row>
    <row r="7" spans="1:6" s="1" customFormat="1" ht="21" customHeight="1">
      <c r="A7" s="9" t="s">
        <v>162</v>
      </c>
      <c r="B7" s="10">
        <v>447997</v>
      </c>
      <c r="C7" s="10">
        <v>449997</v>
      </c>
      <c r="D7" s="9" t="s">
        <v>162</v>
      </c>
      <c r="E7" s="10">
        <v>268793</v>
      </c>
      <c r="F7" s="10">
        <v>269981</v>
      </c>
    </row>
    <row r="8" spans="1:6" s="1" customFormat="1" ht="21" customHeight="1">
      <c r="A8" s="9" t="s">
        <v>163</v>
      </c>
      <c r="B8" s="10">
        <v>61843</v>
      </c>
      <c r="C8" s="10">
        <v>68382</v>
      </c>
      <c r="D8" s="9" t="s">
        <v>163</v>
      </c>
      <c r="E8" s="10">
        <v>46113</v>
      </c>
      <c r="F8" s="10">
        <v>48260</v>
      </c>
    </row>
    <row r="9" spans="1:6" s="1" customFormat="1" ht="21" customHeight="1">
      <c r="A9" s="9" t="s">
        <v>164</v>
      </c>
      <c r="B9" s="10">
        <v>61617</v>
      </c>
      <c r="C9" s="10">
        <v>68203</v>
      </c>
      <c r="D9" s="7" t="s">
        <v>165</v>
      </c>
      <c r="E9" s="8" t="s">
        <v>159</v>
      </c>
      <c r="F9" s="8" t="s">
        <v>159</v>
      </c>
    </row>
    <row r="10" spans="1:6" s="1" customFormat="1" ht="21" customHeight="1">
      <c r="A10" s="9" t="s">
        <v>166</v>
      </c>
      <c r="B10" s="10">
        <v>226</v>
      </c>
      <c r="C10" s="10">
        <v>179</v>
      </c>
      <c r="D10" s="9" t="s">
        <v>167</v>
      </c>
      <c r="E10" s="10">
        <v>2725366</v>
      </c>
      <c r="F10" s="10">
        <v>2740176</v>
      </c>
    </row>
    <row r="11" spans="1:6" s="1" customFormat="1" ht="21" customHeight="1">
      <c r="A11" s="9" t="s">
        <v>168</v>
      </c>
      <c r="B11" s="10">
        <v>163520</v>
      </c>
      <c r="C11" s="10">
        <v>166618</v>
      </c>
      <c r="D11" s="7" t="s">
        <v>169</v>
      </c>
      <c r="E11" s="8" t="s">
        <v>159</v>
      </c>
      <c r="F11" s="8" t="s">
        <v>159</v>
      </c>
    </row>
    <row r="12" spans="1:6" s="1" customFormat="1" ht="21" customHeight="1">
      <c r="A12" s="7" t="s">
        <v>170</v>
      </c>
      <c r="B12" s="8" t="s">
        <v>159</v>
      </c>
      <c r="C12" s="8" t="s">
        <v>159</v>
      </c>
      <c r="D12" s="9" t="s">
        <v>171</v>
      </c>
      <c r="E12" s="10">
        <v>20500</v>
      </c>
      <c r="F12" s="10">
        <v>20800</v>
      </c>
    </row>
    <row r="13" spans="1:6" s="1" customFormat="1" ht="21" customHeight="1">
      <c r="A13" s="9" t="s">
        <v>161</v>
      </c>
      <c r="B13" s="10">
        <v>77196</v>
      </c>
      <c r="C13" s="10">
        <v>80201</v>
      </c>
      <c r="D13" s="9" t="s">
        <v>172</v>
      </c>
      <c r="E13" s="10">
        <v>326</v>
      </c>
      <c r="F13" s="10">
        <v>350</v>
      </c>
    </row>
    <row r="14" spans="1:6" s="1" customFormat="1" ht="21" customHeight="1">
      <c r="A14" s="9" t="s">
        <v>162</v>
      </c>
      <c r="B14" s="10">
        <v>59277</v>
      </c>
      <c r="C14" s="10">
        <v>61349</v>
      </c>
      <c r="D14" s="7" t="s">
        <v>173</v>
      </c>
      <c r="E14" s="8" t="s">
        <v>159</v>
      </c>
      <c r="F14" s="8" t="s">
        <v>159</v>
      </c>
    </row>
    <row r="15" spans="1:6" s="1" customFormat="1" ht="21" customHeight="1">
      <c r="A15" s="9" t="s">
        <v>163</v>
      </c>
      <c r="B15" s="10">
        <v>17919</v>
      </c>
      <c r="C15" s="10">
        <v>18852</v>
      </c>
      <c r="D15" s="9" t="s">
        <v>171</v>
      </c>
      <c r="E15" s="10">
        <v>200108</v>
      </c>
      <c r="F15" s="10">
        <v>200300</v>
      </c>
    </row>
    <row r="16" spans="1:6" s="1" customFormat="1" ht="21" customHeight="1">
      <c r="A16" s="9" t="s">
        <v>168</v>
      </c>
      <c r="B16" s="10">
        <v>59277</v>
      </c>
      <c r="C16" s="10">
        <v>61349</v>
      </c>
      <c r="D16" s="9" t="s">
        <v>174</v>
      </c>
      <c r="E16" s="10">
        <v>1088</v>
      </c>
      <c r="F16" s="10">
        <v>1248</v>
      </c>
    </row>
    <row r="17" spans="1:6" s="1" customFormat="1" ht="21" customHeight="1">
      <c r="A17" s="7" t="s">
        <v>175</v>
      </c>
      <c r="B17" s="8" t="s">
        <v>159</v>
      </c>
      <c r="C17" s="8" t="s">
        <v>159</v>
      </c>
      <c r="D17" s="7" t="s">
        <v>176</v>
      </c>
      <c r="E17" s="8" t="s">
        <v>159</v>
      </c>
      <c r="F17" s="8" t="s">
        <v>159</v>
      </c>
    </row>
    <row r="18" spans="1:6" s="1" customFormat="1" ht="21" customHeight="1">
      <c r="A18" s="9" t="s">
        <v>177</v>
      </c>
      <c r="B18" s="10">
        <v>300151</v>
      </c>
      <c r="C18" s="10">
        <v>317772</v>
      </c>
      <c r="D18" s="9" t="s">
        <v>161</v>
      </c>
      <c r="E18" s="10">
        <v>199329</v>
      </c>
      <c r="F18" s="10">
        <v>215275</v>
      </c>
    </row>
    <row r="19" spans="1:6" s="1" customFormat="1" ht="21" customHeight="1">
      <c r="A19" s="9" t="s">
        <v>178</v>
      </c>
      <c r="B19" s="10">
        <v>337801</v>
      </c>
      <c r="C19" s="10">
        <v>353168</v>
      </c>
      <c r="D19" s="9" t="s">
        <v>179</v>
      </c>
      <c r="E19" s="10">
        <v>898</v>
      </c>
      <c r="F19" s="10">
        <v>1020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1">
    <mergeCell ref="A2:F2"/>
  </mergeCells>
  <printOptions/>
  <pageMargins left="0.67" right="0.26" top="0.62" bottom="0.27" header="0" footer="0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cp:lastPrinted>2017-01-04T14:37:40Z</cp:lastPrinted>
  <dcterms:created xsi:type="dcterms:W3CDTF">2016-11-23T02:46:12Z</dcterms:created>
  <dcterms:modified xsi:type="dcterms:W3CDTF">2017-01-19T02:32:21Z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