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602" activeTab="3"/>
  </bookViews>
  <sheets>
    <sheet name="页面" sheetId="1" r:id="rId1"/>
    <sheet name="表一" sheetId="2" r:id="rId2"/>
    <sheet name="表二" sheetId="3" r:id="rId3"/>
    <sheet name="表三" sheetId="4" r:id="rId4"/>
  </sheets>
  <definedNames>
    <definedName name="_xlnm.Print_Area" localSheetId="1">'表一'!$A$2:$F$29</definedName>
    <definedName name="_xlnm.Print_Area" localSheetId="0">'页面'!$A$1:$B$26</definedName>
  </definedNames>
  <calcPr fullCalcOnLoad="1"/>
</workbook>
</file>

<file path=xl/sharedStrings.xml><?xml version="1.0" encoding="utf-8"?>
<sst xmlns="http://schemas.openxmlformats.org/spreadsheetml/2006/main" count="168" uniqueCount="140">
  <si>
    <t>附件2</t>
  </si>
  <si>
    <t>汕尾市市级2021年一般公共预算执行情况</t>
  </si>
  <si>
    <t>和2022年一般公共预算草案</t>
  </si>
  <si>
    <t>汕尾市市级2021年一般公共预算收入执行情况表</t>
  </si>
  <si>
    <t>表一</t>
  </si>
  <si>
    <t>单位：万元</t>
  </si>
  <si>
    <r>
      <t>项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目</t>
    </r>
  </si>
  <si>
    <r>
      <t>2020</t>
    </r>
    <r>
      <rPr>
        <sz val="11"/>
        <rFont val="宋体"/>
        <family val="0"/>
      </rPr>
      <t>年快报数</t>
    </r>
  </si>
  <si>
    <r>
      <t>2021</t>
    </r>
    <r>
      <rPr>
        <sz val="11"/>
        <rFont val="宋体"/>
        <family val="0"/>
      </rPr>
      <t>年调整预算数</t>
    </r>
  </si>
  <si>
    <r>
      <t>2021</t>
    </r>
    <r>
      <rPr>
        <sz val="11"/>
        <rFont val="宋体"/>
        <family val="0"/>
      </rPr>
      <t>年快报数</t>
    </r>
  </si>
  <si>
    <r>
      <t>比上年快报数增长</t>
    </r>
    <r>
      <rPr>
        <sz val="11"/>
        <rFont val="Times New Roman"/>
        <family val="1"/>
      </rPr>
      <t>%</t>
    </r>
  </si>
  <si>
    <r>
      <t>完成调整预算数的</t>
    </r>
    <r>
      <rPr>
        <sz val="11"/>
        <rFont val="Times New Roman"/>
        <family val="1"/>
      </rPr>
      <t>%</t>
    </r>
  </si>
  <si>
    <t>一般公共预算收入合计</t>
  </si>
  <si>
    <t xml:space="preserve">  （一）税收收入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</si>
  <si>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</si>
  <si>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</si>
  <si>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</si>
  <si>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</si>
  <si>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</si>
  <si>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</si>
  <si>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</si>
  <si>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</si>
  <si>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</si>
  <si>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</si>
  <si>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</si>
  <si>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</si>
  <si>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13、环保税</t>
  </si>
  <si>
    <t>14、其他税收收入</t>
  </si>
  <si>
    <t xml:space="preserve">  （二）非税收入</t>
  </si>
  <si>
    <t>1、专项收入</t>
  </si>
  <si>
    <t>2、行政事业性收费收入</t>
  </si>
  <si>
    <t>3、罚没收入</t>
  </si>
  <si>
    <t>4、国有资本经营收入</t>
  </si>
  <si>
    <t>5、国有资源(资产)有偿使用收入</t>
  </si>
  <si>
    <t>6、政府住房基金收入</t>
  </si>
  <si>
    <t>7、其他收入</t>
  </si>
  <si>
    <t>汕尾市市级2021年一般公共预算支出执行情况表</t>
  </si>
  <si>
    <t>表二</t>
  </si>
  <si>
    <r>
      <t>项</t>
    </r>
    <r>
      <rPr>
        <b/>
        <sz val="12"/>
        <rFont val="Times New Roman"/>
        <family val="1"/>
      </rPr>
      <t xml:space="preserve">                     </t>
    </r>
    <r>
      <rPr>
        <b/>
        <sz val="12"/>
        <rFont val="宋体"/>
        <family val="0"/>
      </rPr>
      <t>目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</si>
  <si>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年年初预算数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</si>
  <si>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年调整预算数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</si>
  <si>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           快报数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</si>
  <si>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           快报数</t>
    </r>
  </si>
  <si>
    <t>快报数为年初预算数的%</t>
  </si>
  <si>
    <t>快报数比上年增长%</t>
  </si>
  <si>
    <t>预算执行中变化较大的主要原因（快报数与年初预算数对比）</t>
  </si>
  <si>
    <t>一般公共预算支出合计</t>
  </si>
  <si>
    <t>1、一般公共服务支出</t>
  </si>
  <si>
    <t>因回收2019年度权责发生制项目资金和年度项目结余37755万元，账务处理相应减少支出。</t>
  </si>
  <si>
    <t>2、外交支出</t>
  </si>
  <si>
    <t>3、国防支出</t>
  </si>
  <si>
    <t>4、公共安全支出</t>
  </si>
  <si>
    <t>因回收2019年度权责发生制项目资金和年度项目结余5894万元，账务处理相应减少支出。</t>
  </si>
  <si>
    <t>5、教育支出</t>
  </si>
  <si>
    <t>增加新增一般债券项目资金32000万元。</t>
  </si>
  <si>
    <t>6、科学技术支出</t>
  </si>
  <si>
    <t>7、文化旅游体育与传媒支出</t>
  </si>
  <si>
    <t>8、社会保障和就业支出</t>
  </si>
  <si>
    <t>9、卫生健康支出</t>
  </si>
  <si>
    <r>
      <t>2021年省提前下达的医疗救助补助资金19793万元因下拨县区在市补助科目反映</t>
    </r>
    <r>
      <rPr>
        <sz val="11"/>
        <rFont val="宋体"/>
        <family val="0"/>
      </rPr>
      <t>。</t>
    </r>
  </si>
  <si>
    <r>
      <t>1</t>
    </r>
    <r>
      <rPr>
        <sz val="11"/>
        <rFont val="宋体"/>
        <family val="0"/>
      </rPr>
      <t>0</t>
    </r>
    <r>
      <rPr>
        <sz val="11"/>
        <rFont val="宋体"/>
        <family val="0"/>
      </rPr>
      <t>、节能环保支出</t>
    </r>
  </si>
  <si>
    <r>
      <t>1</t>
    </r>
    <r>
      <rPr>
        <sz val="11"/>
        <rFont val="宋体"/>
        <family val="0"/>
      </rPr>
      <t>1</t>
    </r>
    <r>
      <rPr>
        <sz val="11"/>
        <rFont val="宋体"/>
        <family val="0"/>
      </rPr>
      <t>、城乡社区支出</t>
    </r>
  </si>
  <si>
    <t>增加新增一般债券项目资金76500万元。</t>
  </si>
  <si>
    <r>
      <t>1</t>
    </r>
    <r>
      <rPr>
        <sz val="11"/>
        <rFont val="宋体"/>
        <family val="0"/>
      </rPr>
      <t>2</t>
    </r>
    <r>
      <rPr>
        <sz val="11"/>
        <rFont val="宋体"/>
        <family val="0"/>
      </rPr>
      <t>、农林水支出</t>
    </r>
  </si>
  <si>
    <r>
      <t>2021年省提前下达的涉农资金21420</t>
    </r>
    <r>
      <rPr>
        <sz val="11"/>
        <rFont val="宋体"/>
        <family val="0"/>
      </rPr>
      <t>万元和中央水库移民扶持资金</t>
    </r>
    <r>
      <rPr>
        <sz val="11"/>
        <rFont val="宋体"/>
        <family val="0"/>
      </rPr>
      <t>9896万元、</t>
    </r>
    <r>
      <rPr>
        <sz val="11"/>
        <rFont val="宋体"/>
        <family val="0"/>
      </rPr>
      <t>中央水利发展资金</t>
    </r>
    <r>
      <rPr>
        <sz val="11"/>
        <rFont val="宋体"/>
        <family val="0"/>
      </rPr>
      <t>7722</t>
    </r>
    <r>
      <rPr>
        <sz val="11"/>
        <rFont val="宋体"/>
        <family val="0"/>
      </rPr>
      <t>万元、中央财政农业生产发展资金</t>
    </r>
    <r>
      <rPr>
        <sz val="11"/>
        <rFont val="宋体"/>
        <family val="0"/>
      </rPr>
      <t>7658万元、中央财政农田建设补助资金2964万元</t>
    </r>
    <r>
      <rPr>
        <sz val="11"/>
        <rFont val="宋体"/>
        <family val="0"/>
      </rPr>
      <t>因下拨县区在市补助科目反映。</t>
    </r>
  </si>
  <si>
    <r>
      <t>1</t>
    </r>
    <r>
      <rPr>
        <sz val="11"/>
        <rFont val="宋体"/>
        <family val="0"/>
      </rPr>
      <t>3</t>
    </r>
    <r>
      <rPr>
        <sz val="11"/>
        <rFont val="宋体"/>
        <family val="0"/>
      </rPr>
      <t>、交通运输支出</t>
    </r>
  </si>
  <si>
    <r>
      <t>2021年省提前下达的区域协调发展战略专项资金</t>
    </r>
    <r>
      <rPr>
        <sz val="11"/>
        <rFont val="宋体"/>
        <family val="0"/>
      </rPr>
      <t>10211</t>
    </r>
    <r>
      <rPr>
        <sz val="11"/>
        <rFont val="宋体"/>
        <family val="0"/>
      </rPr>
      <t>万元因下拨县区在市补助科目反映。</t>
    </r>
  </si>
  <si>
    <r>
      <t>1</t>
    </r>
    <r>
      <rPr>
        <sz val="11"/>
        <rFont val="宋体"/>
        <family val="0"/>
      </rPr>
      <t>4</t>
    </r>
    <r>
      <rPr>
        <sz val="11"/>
        <rFont val="宋体"/>
        <family val="0"/>
      </rPr>
      <t>、资源勘探工业信息等支出</t>
    </r>
  </si>
  <si>
    <t>回收预算结余的大国资平台培育资金14000万元，企业纾困促产扶持资金4320万元。</t>
  </si>
  <si>
    <r>
      <t>1</t>
    </r>
    <r>
      <rPr>
        <sz val="11"/>
        <rFont val="宋体"/>
        <family val="0"/>
      </rPr>
      <t>5</t>
    </r>
    <r>
      <rPr>
        <sz val="11"/>
        <rFont val="宋体"/>
        <family val="0"/>
      </rPr>
      <t>、商业服务业等支出</t>
    </r>
  </si>
  <si>
    <r>
      <t>2</t>
    </r>
    <r>
      <rPr>
        <sz val="11"/>
        <rFont val="宋体"/>
        <family val="0"/>
      </rPr>
      <t>021年</t>
    </r>
    <r>
      <rPr>
        <sz val="11"/>
        <rFont val="宋体"/>
        <family val="0"/>
      </rPr>
      <t>省提前下达经济高质量发展专项资金</t>
    </r>
    <r>
      <rPr>
        <sz val="11"/>
        <rFont val="宋体"/>
        <family val="0"/>
      </rPr>
      <t>608</t>
    </r>
    <r>
      <rPr>
        <sz val="11"/>
        <rFont val="宋体"/>
        <family val="0"/>
      </rPr>
      <t>万元因下拨县区在市补助科目反映。</t>
    </r>
  </si>
  <si>
    <r>
      <t>1</t>
    </r>
    <r>
      <rPr>
        <sz val="11"/>
        <rFont val="宋体"/>
        <family val="0"/>
      </rPr>
      <t>6</t>
    </r>
    <r>
      <rPr>
        <sz val="11"/>
        <rFont val="宋体"/>
        <family val="0"/>
      </rPr>
      <t>、金融支出</t>
    </r>
  </si>
  <si>
    <r>
      <t>2021年</t>
    </r>
    <r>
      <rPr>
        <sz val="11"/>
        <rFont val="宋体"/>
        <family val="0"/>
      </rPr>
      <t>省提前下达经济高质量发展专项资金（金融发展）中有</t>
    </r>
    <r>
      <rPr>
        <sz val="11"/>
        <rFont val="宋体"/>
        <family val="0"/>
      </rPr>
      <t>112万元因下拨县区在市补助科目反映。</t>
    </r>
  </si>
  <si>
    <r>
      <t>1</t>
    </r>
    <r>
      <rPr>
        <sz val="11"/>
        <rFont val="宋体"/>
        <family val="0"/>
      </rPr>
      <t>7</t>
    </r>
    <r>
      <rPr>
        <sz val="11"/>
        <rFont val="宋体"/>
        <family val="0"/>
      </rPr>
      <t>、援助其他地区支出</t>
    </r>
  </si>
  <si>
    <r>
      <t>1</t>
    </r>
    <r>
      <rPr>
        <sz val="11"/>
        <rFont val="宋体"/>
        <family val="0"/>
      </rPr>
      <t>8</t>
    </r>
    <r>
      <rPr>
        <sz val="11"/>
        <rFont val="宋体"/>
        <family val="0"/>
      </rPr>
      <t>、自然资源海洋气象等支出</t>
    </r>
  </si>
  <si>
    <t>因回收2019年度权责发生制项目资金和年度项目结余15600万元，账务处理相应减少支出。</t>
  </si>
  <si>
    <r>
      <t>1</t>
    </r>
    <r>
      <rPr>
        <sz val="11"/>
        <rFont val="宋体"/>
        <family val="0"/>
      </rPr>
      <t>9</t>
    </r>
    <r>
      <rPr>
        <sz val="11"/>
        <rFont val="宋体"/>
        <family val="0"/>
      </rPr>
      <t>、住房保障支出</t>
    </r>
  </si>
  <si>
    <r>
      <t>2021年</t>
    </r>
    <r>
      <rPr>
        <sz val="11"/>
        <rFont val="宋体"/>
        <family val="0"/>
      </rPr>
      <t>省提前下达城镇保障性安居工程补助资金和省建设厅主管专项资金</t>
    </r>
    <r>
      <rPr>
        <sz val="11"/>
        <rFont val="宋体"/>
        <family val="0"/>
      </rPr>
      <t>1949万元因下拨县区在市补助科目反映。</t>
    </r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</si>
  <si>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、粮油物资储备支出</t>
    </r>
  </si>
  <si>
    <r>
      <t>2</t>
    </r>
    <r>
      <rPr>
        <sz val="11"/>
        <rFont val="宋体"/>
        <family val="0"/>
      </rPr>
      <t>1</t>
    </r>
    <r>
      <rPr>
        <sz val="11"/>
        <rFont val="宋体"/>
        <family val="0"/>
      </rPr>
      <t>、灾害防治及应急管理支出</t>
    </r>
  </si>
  <si>
    <t>增加新增再融资债券项目资金6410万元。</t>
  </si>
  <si>
    <r>
      <t>2</t>
    </r>
    <r>
      <rPr>
        <sz val="11"/>
        <rFont val="宋体"/>
        <family val="0"/>
      </rPr>
      <t>2</t>
    </r>
    <r>
      <rPr>
        <sz val="11"/>
        <rFont val="宋体"/>
        <family val="0"/>
      </rPr>
      <t>、预备费</t>
    </r>
  </si>
  <si>
    <r>
      <t>调剂5</t>
    </r>
    <r>
      <rPr>
        <sz val="11"/>
        <rFont val="宋体"/>
        <family val="0"/>
      </rPr>
      <t>53</t>
    </r>
    <r>
      <rPr>
        <sz val="11"/>
        <rFont val="宋体"/>
        <family val="0"/>
      </rPr>
      <t>万元用于抗旱支出，调减</t>
    </r>
    <r>
      <rPr>
        <sz val="11"/>
        <rFont val="宋体"/>
        <family val="0"/>
      </rPr>
      <t>6467</t>
    </r>
    <r>
      <rPr>
        <sz val="11"/>
        <rFont val="宋体"/>
        <family val="0"/>
      </rPr>
      <t>万元支出平衡预算。</t>
    </r>
  </si>
  <si>
    <r>
      <t>2</t>
    </r>
    <r>
      <rPr>
        <sz val="11"/>
        <rFont val="宋体"/>
        <family val="0"/>
      </rPr>
      <t>3</t>
    </r>
    <r>
      <rPr>
        <sz val="11"/>
        <rFont val="宋体"/>
        <family val="0"/>
      </rPr>
      <t>、其他支出</t>
    </r>
  </si>
  <si>
    <r>
      <t>捐赠及其他一次性收入安排的支出和预留的公用经费共有1</t>
    </r>
    <r>
      <rPr>
        <sz val="11"/>
        <rFont val="宋体"/>
        <family val="0"/>
      </rPr>
      <t>514</t>
    </r>
    <r>
      <rPr>
        <sz val="11"/>
        <rFont val="宋体"/>
        <family val="0"/>
      </rPr>
      <t>万元没有支出。</t>
    </r>
  </si>
  <si>
    <r>
      <t>2</t>
    </r>
    <r>
      <rPr>
        <sz val="11"/>
        <rFont val="宋体"/>
        <family val="0"/>
      </rPr>
      <t>4</t>
    </r>
    <r>
      <rPr>
        <sz val="11"/>
        <rFont val="宋体"/>
        <family val="0"/>
      </rPr>
      <t>、债务付息支出</t>
    </r>
  </si>
  <si>
    <t>因部分债券利息在以前年度结转资金列支而减少。</t>
  </si>
  <si>
    <r>
      <t>2</t>
    </r>
    <r>
      <rPr>
        <sz val="11"/>
        <rFont val="宋体"/>
        <family val="0"/>
      </rPr>
      <t>5</t>
    </r>
    <r>
      <rPr>
        <sz val="11"/>
        <rFont val="宋体"/>
        <family val="0"/>
      </rPr>
      <t>、债务发行费用支出</t>
    </r>
  </si>
  <si>
    <r>
      <t>增加新增一般债券发行费用2</t>
    </r>
    <r>
      <rPr>
        <sz val="11"/>
        <rFont val="宋体"/>
        <family val="0"/>
      </rPr>
      <t>5</t>
    </r>
    <r>
      <rPr>
        <sz val="11"/>
        <rFont val="宋体"/>
        <family val="0"/>
      </rPr>
      <t>万元。</t>
    </r>
  </si>
  <si>
    <t>汕尾市市级2022年一般公共预算收支情况表</t>
  </si>
  <si>
    <t>表三</t>
  </si>
  <si>
    <t xml:space="preserve"> 收 入 项 目  </t>
  </si>
  <si>
    <t>2021年快报数</t>
  </si>
  <si>
    <t>2022年预算数</t>
  </si>
  <si>
    <t>增减%</t>
  </si>
  <si>
    <t>支出项目</t>
  </si>
  <si>
    <t>一般公共预算收入</t>
  </si>
  <si>
    <t>一般公共预算支出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</si>
  <si>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</si>
  <si>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</si>
  <si>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</si>
  <si>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</si>
  <si>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</si>
  <si>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</si>
  <si>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</si>
  <si>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</si>
  <si>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</si>
  <si>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</si>
  <si>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</si>
  <si>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</si>
  <si>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</si>
  <si>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</si>
  <si>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</si>
  <si>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</si>
  <si>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</si>
  <si>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</si>
  <si>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</si>
  <si>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</si>
  <si>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</si>
  <si>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</si>
  <si>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</si>
  <si>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</si>
  <si>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</si>
  <si>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转移性收入</t>
  </si>
  <si>
    <t>转移性支出</t>
  </si>
  <si>
    <t>1、返还性收入</t>
  </si>
  <si>
    <t>1、上解省支出（含三个县）</t>
  </si>
  <si>
    <t>2、一般性转移支付收入</t>
  </si>
  <si>
    <t>2、补助下级支出（三个区）</t>
  </si>
  <si>
    <t>3、专项转移支付收入</t>
  </si>
  <si>
    <t>3、债务还本支出</t>
  </si>
  <si>
    <t>4、地方债券收入</t>
  </si>
  <si>
    <t>4、安排预算稳定调节基金</t>
  </si>
  <si>
    <t>5、上解收入</t>
  </si>
  <si>
    <t>5、结转下年支出</t>
  </si>
  <si>
    <t>6、调入资金</t>
  </si>
  <si>
    <t>7、调入预算稳定调节基金</t>
  </si>
  <si>
    <t>8、上年结余结转资金</t>
  </si>
  <si>
    <t>收入总计</t>
  </si>
  <si>
    <t>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</si>
</sst>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楷体_GB2312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26"/>
      <name val="方正小标宋_GBK"/>
      <family val="0"/>
    </font>
    <font>
      <sz val="10"/>
      <name val="Times New Roman"/>
      <family val="1"/>
    </font>
    <font>
      <b/>
      <sz val="12"/>
      <name val="宋体"/>
      <family val="0"/>
    </font>
    <font>
      <sz val="10"/>
      <color indexed="10"/>
      <name val="宋体"/>
      <family val="0"/>
    </font>
    <font>
      <sz val="24"/>
      <name val="方正小标宋_GBK"/>
      <family val="0"/>
    </font>
    <font>
      <b/>
      <sz val="13"/>
      <name val="宋体"/>
      <family val="0"/>
    </font>
    <font>
      <sz val="11"/>
      <color indexed="8"/>
      <name val="SimSun"/>
      <family val="0"/>
    </font>
    <font>
      <sz val="9"/>
      <name val="宋体"/>
      <family val="0"/>
    </font>
    <font>
      <sz val="22"/>
      <name val="方正小标宋_GBK"/>
      <family val="0"/>
    </font>
    <font>
      <sz val="11"/>
      <name val="Times New Roman"/>
      <family val="1"/>
    </font>
    <font>
      <b/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8"/>
      <name val="方正小标宋_GBK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3" fillId="0" borderId="3" applyNumberFormat="0" applyFill="0" applyAlignment="0" applyProtection="0"/>
    <xf numFmtId="0" fontId="21" fillId="7" borderId="0" applyNumberFormat="0" applyBorder="0" applyAlignment="0" applyProtection="0"/>
    <xf numFmtId="0" fontId="27" fillId="0" borderId="4" applyNumberFormat="0" applyFill="0" applyAlignment="0" applyProtection="0"/>
    <xf numFmtId="0" fontId="21" fillId="3" borderId="0" applyNumberFormat="0" applyBorder="0" applyAlignment="0" applyProtection="0"/>
    <xf numFmtId="0" fontId="34" fillId="2" borderId="5" applyNumberFormat="0" applyAlignment="0" applyProtection="0"/>
    <xf numFmtId="0" fontId="28" fillId="2" borderId="1" applyNumberFormat="0" applyAlignment="0" applyProtection="0"/>
    <xf numFmtId="0" fontId="32" fillId="8" borderId="6" applyNumberFormat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9" borderId="0" applyNumberFormat="0" applyBorder="0" applyAlignment="0" applyProtection="0"/>
    <xf numFmtId="0" fontId="38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1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" fillId="0" borderId="0" xfId="0" applyNumberFormat="1" applyFont="1" applyAlignment="1">
      <alignment/>
    </xf>
    <xf numFmtId="0" fontId="0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right" vertical="center"/>
    </xf>
    <xf numFmtId="10" fontId="7" fillId="0" borderId="11" xfId="0" applyNumberFormat="1" applyFont="1" applyBorder="1" applyAlignment="1">
      <alignment horizontal="right" vertical="center"/>
    </xf>
    <xf numFmtId="178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10" fontId="1" fillId="0" borderId="11" xfId="0" applyNumberFormat="1" applyFont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left" vertical="center" wrapText="1"/>
    </xf>
    <xf numFmtId="178" fontId="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10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10" fontId="15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distributed"/>
    </xf>
    <xf numFmtId="0" fontId="1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17" sqref="B17"/>
    </sheetView>
  </sheetViews>
  <sheetFormatPr defaultColWidth="9.00390625" defaultRowHeight="14.25"/>
  <cols>
    <col min="1" max="1" width="19.50390625" style="0" customWidth="1"/>
    <col min="2" max="2" width="102.50390625" style="0" customWidth="1"/>
  </cols>
  <sheetData>
    <row r="1" ht="17.25">
      <c r="A1" s="78" t="s">
        <v>0</v>
      </c>
    </row>
    <row r="2" ht="17.25">
      <c r="A2" s="79"/>
    </row>
    <row r="4" ht="15">
      <c r="A4" s="80"/>
    </row>
    <row r="10" spans="1:2" ht="32.25">
      <c r="A10" s="81" t="s">
        <v>1</v>
      </c>
      <c r="B10" s="81"/>
    </row>
    <row r="11" spans="1:2" ht="36">
      <c r="A11" s="82" t="s">
        <v>2</v>
      </c>
      <c r="B11" s="82"/>
    </row>
    <row r="22" ht="18" customHeight="1"/>
    <row r="23" spans="1:2" ht="20.25">
      <c r="A23" s="83"/>
      <c r="B23" s="83"/>
    </row>
  </sheetData>
  <sheetProtection/>
  <mergeCells count="3">
    <mergeCell ref="A10:B10"/>
    <mergeCell ref="A11:B11"/>
    <mergeCell ref="A23:B2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workbookViewId="0" topLeftCell="A1">
      <selection activeCell="F4" sqref="F4"/>
    </sheetView>
  </sheetViews>
  <sheetFormatPr defaultColWidth="9.00390625" defaultRowHeight="14.25"/>
  <cols>
    <col min="1" max="1" width="31.875" style="37" customWidth="1"/>
    <col min="2" max="2" width="18.00390625" style="37" customWidth="1"/>
    <col min="3" max="3" width="17.25390625" style="37" customWidth="1"/>
    <col min="4" max="4" width="16.75390625" style="37" customWidth="1"/>
    <col min="5" max="5" width="18.875" style="37" customWidth="1"/>
    <col min="6" max="6" width="20.00390625" style="37" customWidth="1"/>
    <col min="7" max="16384" width="9.00390625" style="37" customWidth="1"/>
  </cols>
  <sheetData>
    <row r="2" spans="1:6" ht="27.75">
      <c r="A2" s="65" t="s">
        <v>3</v>
      </c>
      <c r="B2" s="65"/>
      <c r="C2" s="65"/>
      <c r="D2" s="65"/>
      <c r="E2" s="65"/>
      <c r="F2" s="65"/>
    </row>
    <row r="3" ht="4.5" customHeight="1"/>
    <row r="4" spans="1:6" ht="19.5" customHeight="1">
      <c r="A4" s="41" t="s">
        <v>4</v>
      </c>
      <c r="B4" s="66"/>
      <c r="C4" s="66"/>
      <c r="D4" s="66"/>
      <c r="E4" s="66"/>
      <c r="F4" s="67" t="s">
        <v>5</v>
      </c>
    </row>
    <row r="5" spans="1:7" s="35" customFormat="1" ht="27.75" customHeight="1">
      <c r="A5" s="68" t="s">
        <v>6</v>
      </c>
      <c r="B5" s="69" t="s">
        <v>7</v>
      </c>
      <c r="C5" s="70" t="s">
        <v>8</v>
      </c>
      <c r="D5" s="69" t="s">
        <v>9</v>
      </c>
      <c r="E5" s="71" t="s">
        <v>10</v>
      </c>
      <c r="F5" s="71" t="s">
        <v>11</v>
      </c>
      <c r="G5" s="72"/>
    </row>
    <row r="6" spans="1:6" ht="16.5" customHeight="1">
      <c r="A6" s="73" t="s">
        <v>12</v>
      </c>
      <c r="B6" s="73">
        <f>SUM(B7,B22)</f>
        <v>147683</v>
      </c>
      <c r="C6" s="73">
        <f>SUM(C7,C22)</f>
        <v>169835</v>
      </c>
      <c r="D6" s="73">
        <f>SUM(D7,D22)</f>
        <v>164494</v>
      </c>
      <c r="E6" s="74">
        <f>SUM(D6/B6)-100%</f>
        <v>0.11383165293229425</v>
      </c>
      <c r="F6" s="74">
        <f>SUM(D6/C6)</f>
        <v>0.9685518297170783</v>
      </c>
    </row>
    <row r="7" spans="1:6" ht="15" customHeight="1">
      <c r="A7" s="75" t="s">
        <v>13</v>
      </c>
      <c r="B7" s="76">
        <f>SUM(B8:B21)</f>
        <v>80522</v>
      </c>
      <c r="C7" s="76">
        <f>SUM(C8:C21)</f>
        <v>92600</v>
      </c>
      <c r="D7" s="76">
        <f>SUM(D8:D21)</f>
        <v>82782</v>
      </c>
      <c r="E7" s="77">
        <f aca="true" t="shared" si="0" ref="E7:E29">SUM(D7/B7)-100%</f>
        <v>0.02806686371426448</v>
      </c>
      <c r="F7" s="77">
        <f aca="true" t="shared" si="1" ref="F7:F29">SUM(D7/C7)</f>
        <v>0.8939740820734341</v>
      </c>
    </row>
    <row r="8" spans="1:6" ht="16.5" customHeight="1">
      <c r="A8" s="24" t="s">
        <v>14</v>
      </c>
      <c r="B8" s="24">
        <v>21853</v>
      </c>
      <c r="C8" s="63">
        <v>20000</v>
      </c>
      <c r="D8" s="21">
        <v>16227</v>
      </c>
      <c r="E8" s="59">
        <f t="shared" si="0"/>
        <v>-0.2574474900471331</v>
      </c>
      <c r="F8" s="59">
        <f t="shared" si="1"/>
        <v>0.81135</v>
      </c>
    </row>
    <row r="9" spans="1:6" ht="16.5" customHeight="1">
      <c r="A9" s="24" t="s">
        <v>15</v>
      </c>
      <c r="B9" s="24">
        <v>13495</v>
      </c>
      <c r="C9" s="63">
        <v>9500</v>
      </c>
      <c r="D9" s="21">
        <v>8218</v>
      </c>
      <c r="E9" s="59">
        <f t="shared" si="0"/>
        <v>-0.3910337161911819</v>
      </c>
      <c r="F9" s="59">
        <f t="shared" si="1"/>
        <v>0.8650526315789474</v>
      </c>
    </row>
    <row r="10" spans="1:6" ht="16.5" customHeight="1">
      <c r="A10" s="24" t="s">
        <v>16</v>
      </c>
      <c r="B10" s="24">
        <v>2621</v>
      </c>
      <c r="C10" s="63">
        <v>2900</v>
      </c>
      <c r="D10" s="21">
        <v>2535</v>
      </c>
      <c r="E10" s="59">
        <f t="shared" si="0"/>
        <v>-0.03281190385349109</v>
      </c>
      <c r="F10" s="59">
        <f t="shared" si="1"/>
        <v>0.8741379310344828</v>
      </c>
    </row>
    <row r="11" spans="1:6" ht="16.5" customHeight="1">
      <c r="A11" s="24" t="s">
        <v>17</v>
      </c>
      <c r="B11" s="24"/>
      <c r="C11" s="63">
        <v>1050</v>
      </c>
      <c r="D11" s="21">
        <v>1422</v>
      </c>
      <c r="E11" s="59"/>
      <c r="F11" s="59">
        <f t="shared" si="1"/>
        <v>1.3542857142857143</v>
      </c>
    </row>
    <row r="12" spans="1:6" ht="16.5" customHeight="1">
      <c r="A12" s="24" t="s">
        <v>18</v>
      </c>
      <c r="B12" s="24">
        <v>6366</v>
      </c>
      <c r="C12" s="63">
        <v>6800</v>
      </c>
      <c r="D12" s="21">
        <v>7097</v>
      </c>
      <c r="E12" s="59">
        <f t="shared" si="0"/>
        <v>0.11482877788250079</v>
      </c>
      <c r="F12" s="59">
        <f t="shared" si="1"/>
        <v>1.0436764705882353</v>
      </c>
    </row>
    <row r="13" spans="1:6" ht="16.5" customHeight="1">
      <c r="A13" s="24" t="s">
        <v>19</v>
      </c>
      <c r="B13" s="24">
        <v>6233</v>
      </c>
      <c r="C13" s="63">
        <v>2200</v>
      </c>
      <c r="D13" s="21">
        <v>3134</v>
      </c>
      <c r="E13" s="59">
        <f t="shared" si="0"/>
        <v>-0.4971923632279801</v>
      </c>
      <c r="F13" s="59">
        <f t="shared" si="1"/>
        <v>1.4245454545454546</v>
      </c>
    </row>
    <row r="14" spans="1:6" ht="16.5" customHeight="1">
      <c r="A14" s="24" t="s">
        <v>20</v>
      </c>
      <c r="B14" s="24">
        <v>3396</v>
      </c>
      <c r="C14" s="63">
        <v>3020</v>
      </c>
      <c r="D14" s="21">
        <v>2948</v>
      </c>
      <c r="E14" s="59">
        <f t="shared" si="0"/>
        <v>-0.13191990577149593</v>
      </c>
      <c r="F14" s="59">
        <f t="shared" si="1"/>
        <v>0.976158940397351</v>
      </c>
    </row>
    <row r="15" spans="1:6" ht="16.5" customHeight="1">
      <c r="A15" s="24" t="s">
        <v>21</v>
      </c>
      <c r="B15" s="24">
        <v>2533</v>
      </c>
      <c r="C15" s="63">
        <v>2000</v>
      </c>
      <c r="D15" s="21">
        <v>2437</v>
      </c>
      <c r="E15" s="59">
        <f t="shared" si="0"/>
        <v>-0.03789972364784844</v>
      </c>
      <c r="F15" s="59">
        <f t="shared" si="1"/>
        <v>1.2185</v>
      </c>
    </row>
    <row r="16" spans="1:6" ht="16.5" customHeight="1">
      <c r="A16" s="24" t="s">
        <v>22</v>
      </c>
      <c r="B16" s="24">
        <v>8851</v>
      </c>
      <c r="C16" s="63">
        <v>12600</v>
      </c>
      <c r="D16" s="21">
        <v>13666</v>
      </c>
      <c r="E16" s="59">
        <f t="shared" si="0"/>
        <v>0.5440063269687041</v>
      </c>
      <c r="F16" s="59">
        <f t="shared" si="1"/>
        <v>1.0846031746031746</v>
      </c>
    </row>
    <row r="17" spans="1:6" ht="16.5" customHeight="1">
      <c r="A17" s="24" t="s">
        <v>23</v>
      </c>
      <c r="B17" s="24">
        <v>1548</v>
      </c>
      <c r="C17" s="63">
        <v>1600</v>
      </c>
      <c r="D17" s="21">
        <v>1726</v>
      </c>
      <c r="E17" s="59">
        <f t="shared" si="0"/>
        <v>0.11498708010335923</v>
      </c>
      <c r="F17" s="59">
        <f t="shared" si="1"/>
        <v>1.07875</v>
      </c>
    </row>
    <row r="18" spans="1:6" ht="16.5" customHeight="1">
      <c r="A18" s="24" t="s">
        <v>24</v>
      </c>
      <c r="B18" s="24">
        <v>4373</v>
      </c>
      <c r="C18" s="63">
        <v>11600</v>
      </c>
      <c r="D18" s="21">
        <v>11817</v>
      </c>
      <c r="E18" s="59">
        <f t="shared" si="0"/>
        <v>1.702263892064944</v>
      </c>
      <c r="F18" s="59">
        <f t="shared" si="1"/>
        <v>1.018706896551724</v>
      </c>
    </row>
    <row r="19" spans="1:6" ht="16.5" customHeight="1">
      <c r="A19" s="24" t="s">
        <v>25</v>
      </c>
      <c r="B19" s="24">
        <v>8781</v>
      </c>
      <c r="C19" s="63">
        <v>13000</v>
      </c>
      <c r="D19" s="21">
        <v>11118</v>
      </c>
      <c r="E19" s="59">
        <f t="shared" si="0"/>
        <v>0.2661428083361803</v>
      </c>
      <c r="F19" s="59">
        <f t="shared" si="1"/>
        <v>0.8552307692307692</v>
      </c>
    </row>
    <row r="20" spans="1:6" ht="16.5" customHeight="1">
      <c r="A20" s="24" t="s">
        <v>26</v>
      </c>
      <c r="B20" s="24">
        <v>312</v>
      </c>
      <c r="C20" s="63">
        <v>330</v>
      </c>
      <c r="D20" s="21">
        <v>328</v>
      </c>
      <c r="E20" s="59">
        <f t="shared" si="0"/>
        <v>0.05128205128205132</v>
      </c>
      <c r="F20" s="59">
        <f t="shared" si="1"/>
        <v>0.9939393939393939</v>
      </c>
    </row>
    <row r="21" spans="1:6" ht="16.5" customHeight="1">
      <c r="A21" s="24" t="s">
        <v>27</v>
      </c>
      <c r="B21" s="24">
        <v>160</v>
      </c>
      <c r="C21" s="63">
        <v>6000</v>
      </c>
      <c r="D21" s="21">
        <v>109</v>
      </c>
      <c r="E21" s="59">
        <f t="shared" si="0"/>
        <v>-0.31875</v>
      </c>
      <c r="F21" s="59">
        <f t="shared" si="1"/>
        <v>0.018166666666666668</v>
      </c>
    </row>
    <row r="22" spans="1:6" ht="16.5" customHeight="1">
      <c r="A22" s="75" t="s">
        <v>28</v>
      </c>
      <c r="B22" s="76">
        <f>SUM(B23:B29)</f>
        <v>67161</v>
      </c>
      <c r="C22" s="76">
        <f>SUM(C23:C29)</f>
        <v>77235</v>
      </c>
      <c r="D22" s="76">
        <f>SUM(D23:D29)</f>
        <v>81712</v>
      </c>
      <c r="E22" s="77">
        <f t="shared" si="0"/>
        <v>0.2166584773901521</v>
      </c>
      <c r="F22" s="77">
        <f t="shared" si="1"/>
        <v>1.0579659480805335</v>
      </c>
    </row>
    <row r="23" spans="1:6" ht="16.5" customHeight="1">
      <c r="A23" s="24" t="s">
        <v>29</v>
      </c>
      <c r="B23" s="24">
        <v>18429</v>
      </c>
      <c r="C23" s="63">
        <v>27000</v>
      </c>
      <c r="D23" s="21">
        <v>26928</v>
      </c>
      <c r="E23" s="59">
        <f t="shared" si="0"/>
        <v>0.46117532150415097</v>
      </c>
      <c r="F23" s="59">
        <f t="shared" si="1"/>
        <v>0.9973333333333333</v>
      </c>
    </row>
    <row r="24" spans="1:6" ht="16.5" customHeight="1">
      <c r="A24" s="24" t="s">
        <v>30</v>
      </c>
      <c r="B24" s="24">
        <v>6693</v>
      </c>
      <c r="C24" s="63">
        <v>7000</v>
      </c>
      <c r="D24" s="21">
        <v>6751</v>
      </c>
      <c r="E24" s="59">
        <f t="shared" si="0"/>
        <v>0.008665770207679557</v>
      </c>
      <c r="F24" s="59">
        <f t="shared" si="1"/>
        <v>0.9644285714285714</v>
      </c>
    </row>
    <row r="25" spans="1:6" ht="16.5" customHeight="1">
      <c r="A25" s="24" t="s">
        <v>31</v>
      </c>
      <c r="B25" s="24">
        <v>9199</v>
      </c>
      <c r="C25" s="63">
        <v>14000</v>
      </c>
      <c r="D25" s="21">
        <v>11444</v>
      </c>
      <c r="E25" s="59">
        <f t="shared" si="0"/>
        <v>0.24404826611588226</v>
      </c>
      <c r="F25" s="59">
        <f t="shared" si="1"/>
        <v>0.8174285714285714</v>
      </c>
    </row>
    <row r="26" spans="1:6" ht="16.5" customHeight="1">
      <c r="A26" s="24" t="s">
        <v>32</v>
      </c>
      <c r="B26" s="24"/>
      <c r="C26" s="63"/>
      <c r="D26" s="21"/>
      <c r="E26" s="59"/>
      <c r="F26" s="59"/>
    </row>
    <row r="27" spans="1:6" ht="16.5" customHeight="1">
      <c r="A27" s="24" t="s">
        <v>33</v>
      </c>
      <c r="B27" s="24">
        <v>14101</v>
      </c>
      <c r="C27" s="63">
        <v>26000</v>
      </c>
      <c r="D27" s="21">
        <v>28148</v>
      </c>
      <c r="E27" s="59">
        <f t="shared" si="0"/>
        <v>0.9961704843628112</v>
      </c>
      <c r="F27" s="59">
        <f t="shared" si="1"/>
        <v>1.0826153846153845</v>
      </c>
    </row>
    <row r="28" spans="1:6" ht="16.5" customHeight="1">
      <c r="A28" s="24" t="s">
        <v>34</v>
      </c>
      <c r="B28" s="24">
        <v>5363</v>
      </c>
      <c r="C28" s="63">
        <v>1293</v>
      </c>
      <c r="D28" s="21">
        <v>1293</v>
      </c>
      <c r="E28" s="59">
        <f t="shared" si="0"/>
        <v>-0.7589035987320529</v>
      </c>
      <c r="F28" s="59">
        <f t="shared" si="1"/>
        <v>1</v>
      </c>
    </row>
    <row r="29" spans="1:6" ht="16.5" customHeight="1">
      <c r="A29" s="24" t="s">
        <v>35</v>
      </c>
      <c r="B29" s="24">
        <v>13376</v>
      </c>
      <c r="C29" s="63">
        <v>1942</v>
      </c>
      <c r="D29" s="21">
        <v>7148</v>
      </c>
      <c r="E29" s="59">
        <f t="shared" si="0"/>
        <v>-0.46561004784689</v>
      </c>
      <c r="F29" s="59">
        <f t="shared" si="1"/>
        <v>3.6807415036045312</v>
      </c>
    </row>
  </sheetData>
  <sheetProtection/>
  <mergeCells count="1">
    <mergeCell ref="A2:F2"/>
  </mergeCells>
  <printOptions horizontalCentered="1"/>
  <pageMargins left="0.7479166666666667" right="0.5118055555555555" top="0.5506944444444445" bottom="0.275" header="0.5118055555555555" footer="0.3145833333333333"/>
  <pageSetup firstPageNumber="8" useFirstPageNumber="1" fitToHeight="1" fitToWidth="1" horizontalDpi="600" verticalDpi="600" orientation="landscape" paperSize="9"/>
  <headerFooter scaleWithDoc="0" alignWithMargins="0">
    <oddFooter>&amp;C&amp;10第&amp;P页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85" zoomScaleNormal="85" workbookViewId="0" topLeftCell="A1">
      <selection activeCell="D18" sqref="D18"/>
    </sheetView>
  </sheetViews>
  <sheetFormatPr defaultColWidth="8.75390625" defaultRowHeight="14.25"/>
  <cols>
    <col min="1" max="1" width="27.625" style="35" customWidth="1"/>
    <col min="2" max="2" width="10.875" style="35" customWidth="1"/>
    <col min="3" max="3" width="10.25390625" style="35" customWidth="1"/>
    <col min="4" max="4" width="12.50390625" style="36" customWidth="1"/>
    <col min="5" max="5" width="9.75390625" style="37" customWidth="1"/>
    <col min="6" max="6" width="10.375" style="37" customWidth="1"/>
    <col min="7" max="7" width="10.50390625" style="37" customWidth="1"/>
    <col min="8" max="8" width="90.75390625" style="38" customWidth="1"/>
    <col min="9" max="32" width="9.00390625" style="37" bestFit="1" customWidth="1"/>
    <col min="33" max="16384" width="8.75390625" style="37" customWidth="1"/>
  </cols>
  <sheetData>
    <row r="1" spans="1:8" ht="30.75" customHeight="1">
      <c r="A1" s="39" t="s">
        <v>36</v>
      </c>
      <c r="B1" s="39"/>
      <c r="C1" s="39"/>
      <c r="D1" s="39"/>
      <c r="E1" s="39"/>
      <c r="F1" s="39"/>
      <c r="G1" s="39"/>
      <c r="H1" s="40"/>
    </row>
    <row r="2" spans="1:8" s="34" customFormat="1" ht="16.5" customHeight="1">
      <c r="A2" s="41" t="s">
        <v>37</v>
      </c>
      <c r="B2" s="41"/>
      <c r="C2" s="41"/>
      <c r="D2" s="42"/>
      <c r="G2" s="9" t="s">
        <v>5</v>
      </c>
      <c r="H2" s="43"/>
    </row>
    <row r="3" spans="1:8" ht="12.75" customHeight="1">
      <c r="A3" s="44" t="s">
        <v>38</v>
      </c>
      <c r="B3" s="45" t="s">
        <v>39</v>
      </c>
      <c r="C3" s="45" t="s">
        <v>40</v>
      </c>
      <c r="D3" s="46" t="s">
        <v>41</v>
      </c>
      <c r="E3" s="10" t="s">
        <v>42</v>
      </c>
      <c r="F3" s="47" t="s">
        <v>43</v>
      </c>
      <c r="G3" s="47" t="s">
        <v>44</v>
      </c>
      <c r="H3" s="48" t="s">
        <v>45</v>
      </c>
    </row>
    <row r="4" spans="1:8" ht="36.75" customHeight="1">
      <c r="A4" s="49"/>
      <c r="B4" s="50"/>
      <c r="C4" s="50"/>
      <c r="D4" s="51"/>
      <c r="E4" s="52"/>
      <c r="F4" s="53"/>
      <c r="G4" s="53"/>
      <c r="H4" s="54"/>
    </row>
    <row r="5" spans="1:8" ht="25.5" customHeight="1">
      <c r="A5" s="55" t="s">
        <v>46</v>
      </c>
      <c r="B5" s="56">
        <f>SUM(B6:B30)</f>
        <v>601261</v>
      </c>
      <c r="C5" s="56">
        <f>SUM(C6:C30)</f>
        <v>694719</v>
      </c>
      <c r="D5" s="56">
        <f>SUM(D6:D30)</f>
        <v>453005</v>
      </c>
      <c r="E5" s="56">
        <f>SUM(E6:E30)</f>
        <v>548930</v>
      </c>
      <c r="F5" s="57">
        <f>SUM(E5/B5)</f>
        <v>0.9129645860948906</v>
      </c>
      <c r="G5" s="57">
        <f>SUM(E5-D5)/D5</f>
        <v>0.21175262966192426</v>
      </c>
      <c r="H5" s="58"/>
    </row>
    <row r="6" spans="1:8" ht="24" customHeight="1">
      <c r="A6" s="24" t="s">
        <v>47</v>
      </c>
      <c r="B6" s="19">
        <v>124436</v>
      </c>
      <c r="C6" s="19">
        <v>130058</v>
      </c>
      <c r="D6" s="19">
        <v>80493</v>
      </c>
      <c r="E6" s="19">
        <v>86556</v>
      </c>
      <c r="F6" s="59">
        <f aca="true" t="shared" si="0" ref="F6:F30">SUM(E6/B6)</f>
        <v>0.6955864862258511</v>
      </c>
      <c r="G6" s="59">
        <f aca="true" t="shared" si="1" ref="G6:G30">SUM(E6-D6)/D6</f>
        <v>0.07532332004025195</v>
      </c>
      <c r="H6" s="58" t="s">
        <v>48</v>
      </c>
    </row>
    <row r="7" spans="1:8" ht="24" customHeight="1">
      <c r="A7" s="24" t="s">
        <v>49</v>
      </c>
      <c r="B7" s="19"/>
      <c r="C7" s="19"/>
      <c r="D7" s="19"/>
      <c r="E7" s="19"/>
      <c r="F7" s="59"/>
      <c r="G7" s="59"/>
      <c r="H7" s="58"/>
    </row>
    <row r="8" spans="1:8" ht="24" customHeight="1">
      <c r="A8" s="24" t="s">
        <v>50</v>
      </c>
      <c r="B8" s="19">
        <v>2601</v>
      </c>
      <c r="C8" s="19">
        <v>2601</v>
      </c>
      <c r="D8" s="19">
        <v>1086</v>
      </c>
      <c r="E8" s="19">
        <v>2678</v>
      </c>
      <c r="F8" s="59">
        <f t="shared" si="0"/>
        <v>1.02960399846213</v>
      </c>
      <c r="G8" s="59">
        <f t="shared" si="1"/>
        <v>1.4659300184162063</v>
      </c>
      <c r="H8" s="58"/>
    </row>
    <row r="9" spans="1:8" ht="24" customHeight="1">
      <c r="A9" s="24" t="s">
        <v>51</v>
      </c>
      <c r="B9" s="19">
        <v>60193</v>
      </c>
      <c r="C9" s="19">
        <v>57412</v>
      </c>
      <c r="D9" s="19">
        <v>51771</v>
      </c>
      <c r="E9" s="19">
        <v>53915</v>
      </c>
      <c r="F9" s="59">
        <f t="shared" si="0"/>
        <v>0.8957021580582459</v>
      </c>
      <c r="G9" s="59">
        <f t="shared" si="1"/>
        <v>0.04141314635606807</v>
      </c>
      <c r="H9" s="58" t="s">
        <v>52</v>
      </c>
    </row>
    <row r="10" spans="1:8" ht="24" customHeight="1">
      <c r="A10" s="24" t="s">
        <v>53</v>
      </c>
      <c r="B10" s="19">
        <v>33890</v>
      </c>
      <c r="C10" s="19">
        <v>32782</v>
      </c>
      <c r="D10" s="19">
        <v>42370</v>
      </c>
      <c r="E10" s="19">
        <v>68799</v>
      </c>
      <c r="F10" s="59">
        <f t="shared" si="0"/>
        <v>2.0300678666273235</v>
      </c>
      <c r="G10" s="59">
        <f t="shared" si="1"/>
        <v>0.6237668161434977</v>
      </c>
      <c r="H10" s="58" t="s">
        <v>54</v>
      </c>
    </row>
    <row r="11" spans="1:8" ht="24" customHeight="1">
      <c r="A11" s="24" t="s">
        <v>55</v>
      </c>
      <c r="B11" s="19">
        <v>23271</v>
      </c>
      <c r="C11" s="19">
        <v>22006</v>
      </c>
      <c r="D11" s="19">
        <v>9051</v>
      </c>
      <c r="E11" s="19">
        <v>23103</v>
      </c>
      <c r="F11" s="59">
        <f t="shared" si="0"/>
        <v>0.9927807141936316</v>
      </c>
      <c r="G11" s="59">
        <f t="shared" si="1"/>
        <v>1.5525356314219423</v>
      </c>
      <c r="H11" s="58"/>
    </row>
    <row r="12" spans="1:8" ht="24" customHeight="1">
      <c r="A12" s="24" t="s">
        <v>56</v>
      </c>
      <c r="B12" s="19">
        <v>18458</v>
      </c>
      <c r="C12" s="19">
        <v>16467</v>
      </c>
      <c r="D12" s="19">
        <v>15723</v>
      </c>
      <c r="E12" s="19">
        <v>17329</v>
      </c>
      <c r="F12" s="59">
        <f t="shared" si="0"/>
        <v>0.9388341098710586</v>
      </c>
      <c r="G12" s="59">
        <f t="shared" si="1"/>
        <v>0.1021433568657381</v>
      </c>
      <c r="H12" s="58"/>
    </row>
    <row r="13" spans="1:8" ht="24" customHeight="1">
      <c r="A13" s="24" t="s">
        <v>57</v>
      </c>
      <c r="B13" s="19">
        <v>46184</v>
      </c>
      <c r="C13" s="19">
        <v>42967</v>
      </c>
      <c r="D13" s="19">
        <v>37574</v>
      </c>
      <c r="E13" s="19">
        <v>41640</v>
      </c>
      <c r="F13" s="59">
        <f t="shared" si="0"/>
        <v>0.9016109475142907</v>
      </c>
      <c r="G13" s="59">
        <f t="shared" si="1"/>
        <v>0.10821312609783361</v>
      </c>
      <c r="H13" s="58"/>
    </row>
    <row r="14" spans="1:8" ht="24" customHeight="1">
      <c r="A14" s="24" t="s">
        <v>58</v>
      </c>
      <c r="B14" s="19">
        <v>56515</v>
      </c>
      <c r="C14" s="19">
        <v>50628</v>
      </c>
      <c r="D14" s="19">
        <v>22279</v>
      </c>
      <c r="E14" s="19">
        <v>41056</v>
      </c>
      <c r="F14" s="59">
        <f t="shared" si="0"/>
        <v>0.7264620012386093</v>
      </c>
      <c r="G14" s="59">
        <f t="shared" si="1"/>
        <v>0.8428116163203017</v>
      </c>
      <c r="H14" s="58" t="s">
        <v>59</v>
      </c>
    </row>
    <row r="15" spans="1:8" ht="24" customHeight="1">
      <c r="A15" s="24" t="s">
        <v>60</v>
      </c>
      <c r="B15" s="19">
        <v>21262</v>
      </c>
      <c r="C15" s="19">
        <v>17832</v>
      </c>
      <c r="D15" s="19">
        <v>13621</v>
      </c>
      <c r="E15" s="19">
        <v>19404</v>
      </c>
      <c r="F15" s="59">
        <f t="shared" si="0"/>
        <v>0.912614053240523</v>
      </c>
      <c r="G15" s="59">
        <f t="shared" si="1"/>
        <v>0.4245650099111666</v>
      </c>
      <c r="H15" s="58"/>
    </row>
    <row r="16" spans="1:8" ht="24" customHeight="1">
      <c r="A16" s="24" t="s">
        <v>61</v>
      </c>
      <c r="B16" s="19">
        <v>20768</v>
      </c>
      <c r="C16" s="19">
        <v>165758</v>
      </c>
      <c r="D16" s="19">
        <v>61377</v>
      </c>
      <c r="E16" s="19">
        <v>104687</v>
      </c>
      <c r="F16" s="59">
        <f t="shared" si="0"/>
        <v>5.040783898305085</v>
      </c>
      <c r="G16" s="59">
        <f t="shared" si="1"/>
        <v>0.7056389201166561</v>
      </c>
      <c r="H16" s="58" t="s">
        <v>62</v>
      </c>
    </row>
    <row r="17" spans="1:8" ht="32.25" customHeight="1">
      <c r="A17" s="24" t="s">
        <v>63</v>
      </c>
      <c r="B17" s="19">
        <v>68057</v>
      </c>
      <c r="C17" s="19">
        <v>64186</v>
      </c>
      <c r="D17" s="19">
        <v>10767</v>
      </c>
      <c r="E17" s="19">
        <v>15969</v>
      </c>
      <c r="F17" s="59">
        <f t="shared" si="0"/>
        <v>0.23464155046505136</v>
      </c>
      <c r="G17" s="59">
        <f t="shared" si="1"/>
        <v>0.4831429367511842</v>
      </c>
      <c r="H17" s="58" t="s">
        <v>64</v>
      </c>
    </row>
    <row r="18" spans="1:8" ht="21.75" customHeight="1">
      <c r="A18" s="24" t="s">
        <v>65</v>
      </c>
      <c r="B18" s="19">
        <v>28597</v>
      </c>
      <c r="C18" s="19">
        <v>25136</v>
      </c>
      <c r="D18" s="19">
        <v>10929</v>
      </c>
      <c r="E18" s="19">
        <v>20138</v>
      </c>
      <c r="F18" s="59">
        <f t="shared" si="0"/>
        <v>0.7041997412315977</v>
      </c>
      <c r="G18" s="59">
        <f t="shared" si="1"/>
        <v>0.8426205508280721</v>
      </c>
      <c r="H18" s="60" t="s">
        <v>66</v>
      </c>
    </row>
    <row r="19" spans="1:8" ht="21.75" customHeight="1">
      <c r="A19" s="24" t="s">
        <v>67</v>
      </c>
      <c r="B19" s="19">
        <v>29313</v>
      </c>
      <c r="C19" s="19">
        <v>10847</v>
      </c>
      <c r="D19" s="19">
        <v>53345</v>
      </c>
      <c r="E19" s="19">
        <v>10453</v>
      </c>
      <c r="F19" s="59">
        <f t="shared" si="0"/>
        <v>0.35659946099000445</v>
      </c>
      <c r="G19" s="59">
        <f t="shared" si="1"/>
        <v>-0.8040491142562565</v>
      </c>
      <c r="H19" s="61" t="s">
        <v>68</v>
      </c>
    </row>
    <row r="20" spans="1:8" ht="21.75" customHeight="1">
      <c r="A20" s="24" t="s">
        <v>69</v>
      </c>
      <c r="B20" s="19">
        <v>1562</v>
      </c>
      <c r="C20" s="19">
        <v>1562</v>
      </c>
      <c r="D20" s="19">
        <v>703</v>
      </c>
      <c r="E20" s="19">
        <v>854</v>
      </c>
      <c r="F20" s="59">
        <f t="shared" si="0"/>
        <v>0.5467349551856594</v>
      </c>
      <c r="G20" s="59">
        <f t="shared" si="1"/>
        <v>0.2147937411095306</v>
      </c>
      <c r="H20" s="58" t="s">
        <v>70</v>
      </c>
    </row>
    <row r="21" spans="1:8" ht="21.75" customHeight="1">
      <c r="A21" s="24" t="s">
        <v>71</v>
      </c>
      <c r="B21" s="19">
        <v>320</v>
      </c>
      <c r="C21" s="19">
        <v>140</v>
      </c>
      <c r="D21" s="19"/>
      <c r="E21" s="19">
        <v>208</v>
      </c>
      <c r="F21" s="59">
        <f t="shared" si="0"/>
        <v>0.65</v>
      </c>
      <c r="G21" s="59"/>
      <c r="H21" s="58" t="s">
        <v>72</v>
      </c>
    </row>
    <row r="22" spans="1:8" ht="21.75" customHeight="1">
      <c r="A22" s="24" t="s">
        <v>73</v>
      </c>
      <c r="B22" s="19"/>
      <c r="C22" s="19"/>
      <c r="D22" s="19"/>
      <c r="E22" s="19"/>
      <c r="F22" s="59"/>
      <c r="G22" s="59"/>
      <c r="H22" s="62"/>
    </row>
    <row r="23" spans="1:8" ht="21.75" customHeight="1">
      <c r="A23" s="24" t="s">
        <v>74</v>
      </c>
      <c r="B23" s="19">
        <v>12123</v>
      </c>
      <c r="C23" s="19">
        <v>10561</v>
      </c>
      <c r="D23" s="19">
        <v>4986</v>
      </c>
      <c r="E23" s="19">
        <v>-4973</v>
      </c>
      <c r="F23" s="59">
        <f t="shared" si="0"/>
        <v>-0.4102119937309247</v>
      </c>
      <c r="G23" s="59">
        <f t="shared" si="1"/>
        <v>-1.9973926995587645</v>
      </c>
      <c r="H23" s="58" t="s">
        <v>75</v>
      </c>
    </row>
    <row r="24" spans="1:8" ht="21.75" customHeight="1">
      <c r="A24" s="24" t="s">
        <v>76</v>
      </c>
      <c r="B24" s="19">
        <v>12699</v>
      </c>
      <c r="C24" s="19">
        <v>14454</v>
      </c>
      <c r="D24" s="19">
        <v>9983</v>
      </c>
      <c r="E24" s="19">
        <v>10257</v>
      </c>
      <c r="F24" s="59">
        <f t="shared" si="0"/>
        <v>0.8077013938105363</v>
      </c>
      <c r="G24" s="59">
        <f t="shared" si="1"/>
        <v>0.02744665932084544</v>
      </c>
      <c r="H24" s="58" t="s">
        <v>77</v>
      </c>
    </row>
    <row r="25" spans="1:8" ht="21.75" customHeight="1">
      <c r="A25" s="24" t="s">
        <v>78</v>
      </c>
      <c r="B25" s="19">
        <v>5610</v>
      </c>
      <c r="C25" s="19">
        <v>5610</v>
      </c>
      <c r="D25" s="19">
        <v>5225</v>
      </c>
      <c r="E25" s="19">
        <v>5580</v>
      </c>
      <c r="F25" s="59">
        <f t="shared" si="0"/>
        <v>0.9946524064171123</v>
      </c>
      <c r="G25" s="59">
        <f t="shared" si="1"/>
        <v>0.06794258373205742</v>
      </c>
      <c r="H25" s="58"/>
    </row>
    <row r="26" spans="1:8" ht="21.75" customHeight="1">
      <c r="A26" s="24" t="s">
        <v>79</v>
      </c>
      <c r="B26" s="19">
        <v>6267</v>
      </c>
      <c r="C26" s="19">
        <v>6278</v>
      </c>
      <c r="D26" s="19">
        <v>5108</v>
      </c>
      <c r="E26" s="19">
        <v>14470</v>
      </c>
      <c r="F26" s="59">
        <f t="shared" si="0"/>
        <v>2.308919738311792</v>
      </c>
      <c r="G26" s="59">
        <f t="shared" si="1"/>
        <v>1.8328112764291307</v>
      </c>
      <c r="H26" s="58" t="s">
        <v>80</v>
      </c>
    </row>
    <row r="27" spans="1:8" ht="21.75" customHeight="1">
      <c r="A27" s="24" t="s">
        <v>81</v>
      </c>
      <c r="B27" s="19">
        <v>7020</v>
      </c>
      <c r="C27" s="19">
        <v>553</v>
      </c>
      <c r="D27" s="19"/>
      <c r="E27" s="19"/>
      <c r="F27" s="59">
        <f t="shared" si="0"/>
        <v>0</v>
      </c>
      <c r="G27" s="59"/>
      <c r="H27" s="58" t="s">
        <v>82</v>
      </c>
    </row>
    <row r="28" spans="1:8" ht="21.75" customHeight="1">
      <c r="A28" s="24" t="s">
        <v>83</v>
      </c>
      <c r="B28" s="19">
        <v>2015</v>
      </c>
      <c r="C28" s="19">
        <v>599</v>
      </c>
      <c r="D28" s="19">
        <v>1169</v>
      </c>
      <c r="E28" s="19">
        <v>501</v>
      </c>
      <c r="F28" s="59">
        <f t="shared" si="0"/>
        <v>0.24863523573200993</v>
      </c>
      <c r="G28" s="59">
        <f t="shared" si="1"/>
        <v>-0.5714285714285714</v>
      </c>
      <c r="H28" s="61" t="s">
        <v>84</v>
      </c>
    </row>
    <row r="29" spans="1:8" ht="21.75" customHeight="1">
      <c r="A29" s="24" t="s">
        <v>85</v>
      </c>
      <c r="B29" s="19">
        <v>20000</v>
      </c>
      <c r="C29" s="19">
        <v>16182</v>
      </c>
      <c r="D29" s="63">
        <v>15347</v>
      </c>
      <c r="E29" s="19">
        <v>16181</v>
      </c>
      <c r="F29" s="59">
        <f t="shared" si="0"/>
        <v>0.80905</v>
      </c>
      <c r="G29" s="59">
        <f t="shared" si="1"/>
        <v>0.054342868313025344</v>
      </c>
      <c r="H29" s="58" t="s">
        <v>86</v>
      </c>
    </row>
    <row r="30" spans="1:8" ht="21.75" customHeight="1">
      <c r="A30" s="24" t="s">
        <v>87</v>
      </c>
      <c r="B30" s="19">
        <v>100</v>
      </c>
      <c r="C30" s="19">
        <v>100</v>
      </c>
      <c r="D30" s="63">
        <v>98</v>
      </c>
      <c r="E30" s="19">
        <v>125</v>
      </c>
      <c r="F30" s="59">
        <f t="shared" si="0"/>
        <v>1.25</v>
      </c>
      <c r="G30" s="59">
        <f t="shared" si="1"/>
        <v>0.2755102040816326</v>
      </c>
      <c r="H30" s="58" t="s">
        <v>88</v>
      </c>
    </row>
    <row r="31" ht="15">
      <c r="H31" s="64"/>
    </row>
    <row r="32" ht="15">
      <c r="H32" s="64"/>
    </row>
    <row r="33" ht="15">
      <c r="H33" s="64"/>
    </row>
    <row r="34" ht="15">
      <c r="H34" s="64"/>
    </row>
    <row r="35" ht="15">
      <c r="H35" s="64"/>
    </row>
    <row r="36" ht="15">
      <c r="H36" s="64"/>
    </row>
    <row r="37" ht="15">
      <c r="H37" s="64"/>
    </row>
    <row r="38" ht="15">
      <c r="H38" s="64"/>
    </row>
    <row r="39" ht="15">
      <c r="H39" s="64"/>
    </row>
    <row r="40" ht="15">
      <c r="H40" s="64"/>
    </row>
    <row r="41" ht="15">
      <c r="H41" s="64"/>
    </row>
    <row r="42" ht="15">
      <c r="H42" s="64"/>
    </row>
    <row r="43" ht="15">
      <c r="H43" s="64"/>
    </row>
    <row r="44" ht="15">
      <c r="H44" s="64"/>
    </row>
    <row r="45" ht="15">
      <c r="H45" s="64"/>
    </row>
    <row r="46" ht="15">
      <c r="H46" s="64"/>
    </row>
    <row r="47" ht="15">
      <c r="H47" s="64"/>
    </row>
    <row r="48" ht="15">
      <c r="H48" s="64"/>
    </row>
    <row r="49" ht="15">
      <c r="H49" s="64"/>
    </row>
    <row r="50" ht="15">
      <c r="H50" s="64"/>
    </row>
    <row r="51" ht="15">
      <c r="H51" s="64"/>
    </row>
    <row r="52" ht="15">
      <c r="H52" s="64"/>
    </row>
    <row r="53" ht="15">
      <c r="H53" s="64"/>
    </row>
    <row r="54" ht="15">
      <c r="H54" s="64"/>
    </row>
    <row r="55" ht="15">
      <c r="H55" s="64"/>
    </row>
    <row r="56" ht="15">
      <c r="H56" s="64"/>
    </row>
    <row r="57" ht="15">
      <c r="H57" s="64"/>
    </row>
    <row r="58" ht="15">
      <c r="H58" s="64"/>
    </row>
    <row r="59" ht="15">
      <c r="H59" s="64"/>
    </row>
    <row r="60" ht="15">
      <c r="H60" s="64"/>
    </row>
    <row r="61" ht="15">
      <c r="H61" s="64"/>
    </row>
    <row r="62" ht="15">
      <c r="H62" s="64"/>
    </row>
    <row r="63" ht="15">
      <c r="H63" s="64"/>
    </row>
    <row r="64" ht="15">
      <c r="H64" s="64"/>
    </row>
    <row r="65" ht="15">
      <c r="H65" s="64"/>
    </row>
    <row r="66" ht="15">
      <c r="H66" s="64"/>
    </row>
    <row r="67" ht="15">
      <c r="H67" s="64"/>
    </row>
    <row r="68" ht="15">
      <c r="H68" s="64"/>
    </row>
    <row r="69" ht="15">
      <c r="H69" s="64"/>
    </row>
    <row r="70" ht="15">
      <c r="H70" s="64"/>
    </row>
    <row r="71" ht="15">
      <c r="H71" s="64"/>
    </row>
    <row r="72" ht="15">
      <c r="H72" s="64"/>
    </row>
    <row r="73" ht="15">
      <c r="H73" s="64"/>
    </row>
  </sheetData>
  <sheetProtection/>
  <mergeCells count="10">
    <mergeCell ref="A1:H1"/>
    <mergeCell ref="G2: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118055555555555" right="0.4326388888888889" top="0.4722222222222222" bottom="0.4326388888888889" header="0.19652777777777777" footer="0.3145833333333333"/>
  <pageSetup firstPageNumber="9" useFirstPageNumber="1" fitToHeight="0" fitToWidth="1" horizontalDpi="600" verticalDpi="600" orientation="landscape" paperSize="9" scale="70"/>
  <headerFooter scaleWithDoc="0" alignWithMargins="0">
    <oddFooter>&amp;C&amp;14第&amp;P页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zoomScale="85" zoomScaleNormal="85" workbookViewId="0" topLeftCell="A8">
      <selection activeCell="F33" sqref="F33"/>
    </sheetView>
  </sheetViews>
  <sheetFormatPr defaultColWidth="9.00390625" defaultRowHeight="12" customHeight="1"/>
  <cols>
    <col min="1" max="1" width="34.75390625" style="4" customWidth="1"/>
    <col min="2" max="2" width="15.875" style="4" customWidth="1"/>
    <col min="3" max="3" width="16.375" style="4" customWidth="1"/>
    <col min="4" max="4" width="20.875" style="4" customWidth="1"/>
    <col min="5" max="5" width="38.375" style="4" customWidth="1"/>
    <col min="6" max="6" width="16.375" style="4" customWidth="1"/>
    <col min="7" max="7" width="15.875" style="5" customWidth="1"/>
    <col min="8" max="8" width="22.375" style="4" customWidth="1"/>
    <col min="9" max="16384" width="9.00390625" style="4" customWidth="1"/>
  </cols>
  <sheetData>
    <row r="1" spans="1:8" s="1" customFormat="1" ht="38.25" customHeight="1">
      <c r="A1" s="6" t="s">
        <v>89</v>
      </c>
      <c r="B1" s="6"/>
      <c r="C1" s="6"/>
      <c r="D1" s="6"/>
      <c r="E1" s="6"/>
      <c r="F1" s="6"/>
      <c r="G1" s="6"/>
      <c r="H1" s="6"/>
    </row>
    <row r="2" spans="1:8" ht="20.25" customHeight="1">
      <c r="A2" s="7" t="s">
        <v>90</v>
      </c>
      <c r="B2" s="8"/>
      <c r="C2" s="8"/>
      <c r="D2" s="8"/>
      <c r="E2" s="8"/>
      <c r="F2" s="8"/>
      <c r="G2" s="9" t="s">
        <v>5</v>
      </c>
      <c r="H2" s="9"/>
    </row>
    <row r="3" spans="1:8" s="2" customFormat="1" ht="16.5" customHeight="1">
      <c r="A3" s="10" t="s">
        <v>91</v>
      </c>
      <c r="B3" s="11" t="s">
        <v>92</v>
      </c>
      <c r="C3" s="11" t="s">
        <v>93</v>
      </c>
      <c r="D3" s="12" t="s">
        <v>94</v>
      </c>
      <c r="E3" s="12" t="s">
        <v>95</v>
      </c>
      <c r="F3" s="11" t="s">
        <v>92</v>
      </c>
      <c r="G3" s="11" t="s">
        <v>93</v>
      </c>
      <c r="H3" s="12" t="s">
        <v>94</v>
      </c>
    </row>
    <row r="4" spans="1:8" ht="16.5" customHeight="1">
      <c r="A4" s="13" t="s">
        <v>96</v>
      </c>
      <c r="B4" s="14">
        <f>SUM(B5,B20)</f>
        <v>164494</v>
      </c>
      <c r="C4" s="14">
        <f>SUM(C5,C20)</f>
        <v>180943</v>
      </c>
      <c r="D4" s="15">
        <f>SUM((C4-B4)/B4)</f>
        <v>0.09999756830036353</v>
      </c>
      <c r="E4" s="13" t="s">
        <v>97</v>
      </c>
      <c r="F4" s="16">
        <f>SUM(F5:F29)</f>
        <v>548930</v>
      </c>
      <c r="G4" s="16">
        <f>SUM(G5:G29)</f>
        <v>706000</v>
      </c>
      <c r="H4" s="15">
        <f>SUM((G4-F4)/F4)</f>
        <v>0.28613848760315524</v>
      </c>
    </row>
    <row r="5" spans="1:8" ht="16.5" customHeight="1">
      <c r="A5" s="17" t="s">
        <v>13</v>
      </c>
      <c r="B5" s="18">
        <f>SUM(B6:B19)</f>
        <v>82782</v>
      </c>
      <c r="C5" s="18">
        <f>SUM(C6:C19)</f>
        <v>91060</v>
      </c>
      <c r="D5" s="15">
        <f aca="true" t="shared" si="0" ref="D5:D27">SUM((C5-B5)/B5)</f>
        <v>0.09999758401584885</v>
      </c>
      <c r="E5" s="17" t="s">
        <v>98</v>
      </c>
      <c r="F5" s="19">
        <v>86556</v>
      </c>
      <c r="G5" s="20">
        <f>72830+33638+10350</f>
        <v>116818</v>
      </c>
      <c r="H5" s="15">
        <f aca="true" t="shared" si="1" ref="H5:H29">SUM((G5-F5)/F5)</f>
        <v>0.34962336522020426</v>
      </c>
    </row>
    <row r="6" spans="1:8" ht="16.5" customHeight="1">
      <c r="A6" s="17" t="s">
        <v>14</v>
      </c>
      <c r="B6" s="21">
        <v>16227</v>
      </c>
      <c r="C6" s="21">
        <v>17000</v>
      </c>
      <c r="D6" s="15">
        <f t="shared" si="0"/>
        <v>0.047636654957786406</v>
      </c>
      <c r="E6" s="17" t="s">
        <v>99</v>
      </c>
      <c r="F6" s="19"/>
      <c r="G6" s="20"/>
      <c r="H6" s="15"/>
    </row>
    <row r="7" spans="1:8" ht="16.5" customHeight="1">
      <c r="A7" s="22" t="s">
        <v>15</v>
      </c>
      <c r="B7" s="21">
        <v>8218</v>
      </c>
      <c r="C7" s="21">
        <v>10000</v>
      </c>
      <c r="D7" s="15">
        <f t="shared" si="0"/>
        <v>0.21684108055487952</v>
      </c>
      <c r="E7" s="17" t="s">
        <v>100</v>
      </c>
      <c r="F7" s="19">
        <v>2678</v>
      </c>
      <c r="G7" s="20">
        <f>2295+39</f>
        <v>2334</v>
      </c>
      <c r="H7" s="15">
        <f t="shared" si="1"/>
        <v>-0.128454070201643</v>
      </c>
    </row>
    <row r="8" spans="1:8" ht="16.5" customHeight="1">
      <c r="A8" s="22" t="s">
        <v>16</v>
      </c>
      <c r="B8" s="21">
        <v>2535</v>
      </c>
      <c r="C8" s="21">
        <v>3000</v>
      </c>
      <c r="D8" s="15">
        <f t="shared" si="0"/>
        <v>0.1834319526627219</v>
      </c>
      <c r="E8" s="17" t="s">
        <v>101</v>
      </c>
      <c r="F8" s="19">
        <v>53915</v>
      </c>
      <c r="G8" s="20">
        <f>58548+4235+5778</f>
        <v>68561</v>
      </c>
      <c r="H8" s="15">
        <f t="shared" si="1"/>
        <v>0.27164981915978853</v>
      </c>
    </row>
    <row r="9" spans="1:8" ht="16.5" customHeight="1">
      <c r="A9" s="22" t="s">
        <v>17</v>
      </c>
      <c r="B9" s="21">
        <v>1422</v>
      </c>
      <c r="C9" s="21">
        <v>1500</v>
      </c>
      <c r="D9" s="15">
        <f t="shared" si="0"/>
        <v>0.05485232067510549</v>
      </c>
      <c r="E9" s="17" t="s">
        <v>102</v>
      </c>
      <c r="F9" s="19">
        <v>68799</v>
      </c>
      <c r="G9" s="20">
        <f>46842+22124+12426</f>
        <v>81392</v>
      </c>
      <c r="H9" s="15">
        <f t="shared" si="1"/>
        <v>0.1830404511693484</v>
      </c>
    </row>
    <row r="10" spans="1:8" ht="16.5" customHeight="1">
      <c r="A10" s="22" t="s">
        <v>18</v>
      </c>
      <c r="B10" s="21">
        <v>7097</v>
      </c>
      <c r="C10" s="21">
        <v>7500</v>
      </c>
      <c r="D10" s="15">
        <f t="shared" si="0"/>
        <v>0.05678455685500916</v>
      </c>
      <c r="E10" s="17" t="s">
        <v>103</v>
      </c>
      <c r="F10" s="19">
        <v>23103</v>
      </c>
      <c r="G10" s="20">
        <f>21577+3468+7707</f>
        <v>32752</v>
      </c>
      <c r="H10" s="15">
        <f t="shared" si="1"/>
        <v>0.41765138726572304</v>
      </c>
    </row>
    <row r="11" spans="1:8" ht="16.5" customHeight="1">
      <c r="A11" s="22" t="s">
        <v>19</v>
      </c>
      <c r="B11" s="21">
        <v>3134</v>
      </c>
      <c r="C11" s="21">
        <v>3300</v>
      </c>
      <c r="D11" s="15">
        <f t="shared" si="0"/>
        <v>0.052967453733248245</v>
      </c>
      <c r="E11" s="22" t="s">
        <v>104</v>
      </c>
      <c r="F11" s="19">
        <v>17329</v>
      </c>
      <c r="G11" s="20">
        <f>10790+4943+11395</f>
        <v>27128</v>
      </c>
      <c r="H11" s="15">
        <f t="shared" si="1"/>
        <v>0.5654682901494604</v>
      </c>
    </row>
    <row r="12" spans="1:9" ht="16.5" customHeight="1">
      <c r="A12" s="22" t="s">
        <v>20</v>
      </c>
      <c r="B12" s="21">
        <v>2948</v>
      </c>
      <c r="C12" s="21">
        <v>3200</v>
      </c>
      <c r="D12" s="15">
        <f t="shared" si="0"/>
        <v>0.08548168249660787</v>
      </c>
      <c r="E12" s="17" t="s">
        <v>105</v>
      </c>
      <c r="F12" s="19">
        <v>41640</v>
      </c>
      <c r="G12" s="20">
        <f>44177+17298+2213</f>
        <v>63688</v>
      </c>
      <c r="H12" s="15">
        <f t="shared" si="1"/>
        <v>0.529490874159462</v>
      </c>
      <c r="I12" s="33"/>
    </row>
    <row r="13" spans="1:8" ht="16.5" customHeight="1">
      <c r="A13" s="22" t="s">
        <v>21</v>
      </c>
      <c r="B13" s="21">
        <v>2437</v>
      </c>
      <c r="C13" s="21">
        <v>2500</v>
      </c>
      <c r="D13" s="15">
        <f t="shared" si="0"/>
        <v>0.025851456709068528</v>
      </c>
      <c r="E13" s="22" t="s">
        <v>106</v>
      </c>
      <c r="F13" s="19">
        <v>41056</v>
      </c>
      <c r="G13" s="20">
        <f>23555+3921+9340</f>
        <v>36816</v>
      </c>
      <c r="H13" s="15">
        <f t="shared" si="1"/>
        <v>-0.10327357755261107</v>
      </c>
    </row>
    <row r="14" spans="1:8" ht="16.5" customHeight="1">
      <c r="A14" s="22" t="s">
        <v>22</v>
      </c>
      <c r="B14" s="21">
        <v>13666</v>
      </c>
      <c r="C14" s="21">
        <v>14000</v>
      </c>
      <c r="D14" s="15">
        <f t="shared" si="0"/>
        <v>0.02444021659593151</v>
      </c>
      <c r="E14" s="17" t="s">
        <v>107</v>
      </c>
      <c r="F14" s="19">
        <v>19404</v>
      </c>
      <c r="G14" s="20">
        <f>10146+15884+4048</f>
        <v>30078</v>
      </c>
      <c r="H14" s="15">
        <f t="shared" si="1"/>
        <v>0.5500927643784786</v>
      </c>
    </row>
    <row r="15" spans="1:8" ht="16.5" customHeight="1">
      <c r="A15" s="22" t="s">
        <v>23</v>
      </c>
      <c r="B15" s="21">
        <v>1726</v>
      </c>
      <c r="C15" s="21">
        <v>1800</v>
      </c>
      <c r="D15" s="15">
        <f t="shared" si="0"/>
        <v>0.04287369640787949</v>
      </c>
      <c r="E15" s="17" t="s">
        <v>108</v>
      </c>
      <c r="F15" s="19">
        <v>104687</v>
      </c>
      <c r="G15" s="20">
        <f>24019+13030+20735</f>
        <v>57784</v>
      </c>
      <c r="H15" s="15">
        <f t="shared" si="1"/>
        <v>-0.4480307965649985</v>
      </c>
    </row>
    <row r="16" spans="1:8" ht="16.5" customHeight="1">
      <c r="A16" s="22" t="s">
        <v>24</v>
      </c>
      <c r="B16" s="21">
        <v>11817</v>
      </c>
      <c r="C16" s="21">
        <v>8700</v>
      </c>
      <c r="D16" s="15">
        <f t="shared" si="0"/>
        <v>-0.2637725310992638</v>
      </c>
      <c r="E16" s="17" t="s">
        <v>109</v>
      </c>
      <c r="F16" s="19">
        <v>15969</v>
      </c>
      <c r="G16" s="20">
        <f>12576+44408+5669</f>
        <v>62653</v>
      </c>
      <c r="H16" s="15">
        <f t="shared" si="1"/>
        <v>2.923414114847517</v>
      </c>
    </row>
    <row r="17" spans="1:8" ht="16.5" customHeight="1">
      <c r="A17" s="22" t="s">
        <v>25</v>
      </c>
      <c r="B17" s="21">
        <v>11118</v>
      </c>
      <c r="C17" s="21">
        <v>18000</v>
      </c>
      <c r="D17" s="15">
        <f t="shared" si="0"/>
        <v>0.6189962223421479</v>
      </c>
      <c r="E17" s="17" t="s">
        <v>110</v>
      </c>
      <c r="F17" s="19">
        <v>20138</v>
      </c>
      <c r="G17" s="20">
        <f>15451+4564</f>
        <v>20015</v>
      </c>
      <c r="H17" s="15">
        <f t="shared" si="1"/>
        <v>-0.0061078557950144</v>
      </c>
    </row>
    <row r="18" spans="1:8" ht="16.5" customHeight="1">
      <c r="A18" s="22" t="s">
        <v>26</v>
      </c>
      <c r="B18" s="21">
        <v>328</v>
      </c>
      <c r="C18" s="21">
        <v>360</v>
      </c>
      <c r="D18" s="15">
        <f t="shared" si="0"/>
        <v>0.0975609756097561</v>
      </c>
      <c r="E18" s="17" t="s">
        <v>111</v>
      </c>
      <c r="F18" s="19">
        <v>10453</v>
      </c>
      <c r="G18" s="20">
        <f>23405+3831+123</f>
        <v>27359</v>
      </c>
      <c r="H18" s="15">
        <f t="shared" si="1"/>
        <v>1.6173347364392998</v>
      </c>
    </row>
    <row r="19" spans="1:8" ht="16.5" customHeight="1">
      <c r="A19" s="22" t="s">
        <v>27</v>
      </c>
      <c r="B19" s="21">
        <v>109</v>
      </c>
      <c r="C19" s="21">
        <v>200</v>
      </c>
      <c r="D19" s="15">
        <f t="shared" si="0"/>
        <v>0.8348623853211009</v>
      </c>
      <c r="E19" s="17" t="s">
        <v>112</v>
      </c>
      <c r="F19" s="19">
        <v>854</v>
      </c>
      <c r="G19" s="20">
        <f>889+2032+4</f>
        <v>2925</v>
      </c>
      <c r="H19" s="15">
        <f t="shared" si="1"/>
        <v>2.4250585480093676</v>
      </c>
    </row>
    <row r="20" spans="1:8" ht="16.5" customHeight="1">
      <c r="A20" s="17" t="s">
        <v>28</v>
      </c>
      <c r="B20" s="18">
        <f>SUM(B21:B27)</f>
        <v>81712</v>
      </c>
      <c r="C20" s="18">
        <f>SUM(C21:C27)</f>
        <v>89883</v>
      </c>
      <c r="D20" s="15">
        <f t="shared" si="0"/>
        <v>0.09999755237908753</v>
      </c>
      <c r="E20" s="17" t="s">
        <v>113</v>
      </c>
      <c r="F20" s="19">
        <v>208</v>
      </c>
      <c r="G20" s="20"/>
      <c r="H20" s="15"/>
    </row>
    <row r="21" spans="1:8" ht="16.5" customHeight="1">
      <c r="A21" s="17" t="s">
        <v>29</v>
      </c>
      <c r="B21" s="21">
        <v>26928</v>
      </c>
      <c r="C21" s="21">
        <v>18000</v>
      </c>
      <c r="D21" s="15">
        <f t="shared" si="0"/>
        <v>-0.3315508021390374</v>
      </c>
      <c r="E21" s="22" t="s">
        <v>114</v>
      </c>
      <c r="F21" s="19"/>
      <c r="G21" s="20"/>
      <c r="H21" s="15"/>
    </row>
    <row r="22" spans="1:8" ht="16.5" customHeight="1">
      <c r="A22" s="22" t="s">
        <v>30</v>
      </c>
      <c r="B22" s="21">
        <v>6751</v>
      </c>
      <c r="C22" s="21">
        <v>7000</v>
      </c>
      <c r="D22" s="15">
        <f t="shared" si="0"/>
        <v>0.03688342467782551</v>
      </c>
      <c r="E22" s="22" t="s">
        <v>115</v>
      </c>
      <c r="F22" s="19">
        <v>-4973</v>
      </c>
      <c r="G22" s="20">
        <f>6525+4960</f>
        <v>11485</v>
      </c>
      <c r="H22" s="15">
        <f t="shared" si="1"/>
        <v>-3.309471144178564</v>
      </c>
    </row>
    <row r="23" spans="1:8" ht="16.5" customHeight="1">
      <c r="A23" s="17" t="s">
        <v>31</v>
      </c>
      <c r="B23" s="21">
        <v>11444</v>
      </c>
      <c r="C23" s="21">
        <v>20000</v>
      </c>
      <c r="D23" s="15">
        <f t="shared" si="0"/>
        <v>0.7476406850751486</v>
      </c>
      <c r="E23" s="22" t="s">
        <v>116</v>
      </c>
      <c r="F23" s="19">
        <v>10257</v>
      </c>
      <c r="G23" s="20">
        <f>15378+121+43</f>
        <v>15542</v>
      </c>
      <c r="H23" s="15">
        <f t="shared" si="1"/>
        <v>0.5152578726723214</v>
      </c>
    </row>
    <row r="24" spans="1:8" ht="16.5" customHeight="1">
      <c r="A24" s="17" t="s">
        <v>32</v>
      </c>
      <c r="B24" s="21"/>
      <c r="C24" s="21"/>
      <c r="D24" s="15"/>
      <c r="E24" s="22" t="s">
        <v>117</v>
      </c>
      <c r="F24" s="19">
        <v>5580</v>
      </c>
      <c r="G24" s="20">
        <v>5870</v>
      </c>
      <c r="H24" s="15">
        <f t="shared" si="1"/>
        <v>0.05197132616487455</v>
      </c>
    </row>
    <row r="25" spans="1:8" ht="16.5" customHeight="1">
      <c r="A25" s="17" t="s">
        <v>33</v>
      </c>
      <c r="B25" s="21">
        <v>28148</v>
      </c>
      <c r="C25" s="21">
        <v>32000</v>
      </c>
      <c r="D25" s="15">
        <f t="shared" si="0"/>
        <v>0.1368480886741509</v>
      </c>
      <c r="E25" s="22" t="s">
        <v>118</v>
      </c>
      <c r="F25" s="19">
        <v>14470</v>
      </c>
      <c r="G25" s="20">
        <f>6868+1343+2158</f>
        <v>10369</v>
      </c>
      <c r="H25" s="15">
        <f t="shared" si="1"/>
        <v>-0.2834139599170698</v>
      </c>
    </row>
    <row r="26" spans="1:8" ht="16.5" customHeight="1">
      <c r="A26" s="17" t="s">
        <v>34</v>
      </c>
      <c r="B26" s="21">
        <v>1293</v>
      </c>
      <c r="C26" s="21">
        <v>6500</v>
      </c>
      <c r="D26" s="15">
        <f t="shared" si="0"/>
        <v>4.02706883217324</v>
      </c>
      <c r="E26" s="22" t="s">
        <v>119</v>
      </c>
      <c r="F26" s="19"/>
      <c r="G26" s="20">
        <v>7813</v>
      </c>
      <c r="H26" s="15"/>
    </row>
    <row r="27" spans="1:8" ht="16.5" customHeight="1">
      <c r="A27" s="17" t="s">
        <v>35</v>
      </c>
      <c r="B27" s="21">
        <v>7148</v>
      </c>
      <c r="C27" s="21">
        <v>6383</v>
      </c>
      <c r="D27" s="15">
        <f t="shared" si="0"/>
        <v>-0.1070229434806939</v>
      </c>
      <c r="E27" s="22" t="s">
        <v>120</v>
      </c>
      <c r="F27" s="19">
        <v>501</v>
      </c>
      <c r="G27" s="20">
        <f>3192+2258+68</f>
        <v>5518</v>
      </c>
      <c r="H27" s="15">
        <f t="shared" si="1"/>
        <v>10.013972055888223</v>
      </c>
    </row>
    <row r="28" spans="1:8" ht="16.5" customHeight="1">
      <c r="A28" s="17"/>
      <c r="B28" s="17"/>
      <c r="C28" s="21"/>
      <c r="D28" s="15"/>
      <c r="E28" s="22" t="s">
        <v>121</v>
      </c>
      <c r="F28" s="19">
        <v>16181</v>
      </c>
      <c r="G28" s="20">
        <v>19000</v>
      </c>
      <c r="H28" s="15">
        <f t="shared" si="1"/>
        <v>0.17421667387676906</v>
      </c>
    </row>
    <row r="29" spans="1:8" ht="16.5" customHeight="1">
      <c r="A29" s="23"/>
      <c r="B29" s="13"/>
      <c r="C29" s="14"/>
      <c r="D29" s="15"/>
      <c r="E29" s="24" t="s">
        <v>122</v>
      </c>
      <c r="F29" s="19">
        <v>125</v>
      </c>
      <c r="G29" s="20">
        <v>100</v>
      </c>
      <c r="H29" s="15">
        <f t="shared" si="1"/>
        <v>-0.2</v>
      </c>
    </row>
    <row r="30" spans="1:8" ht="16.5" customHeight="1">
      <c r="A30" s="12" t="s">
        <v>123</v>
      </c>
      <c r="B30" s="25">
        <f>SUM(B31:B38)</f>
        <v>1122140</v>
      </c>
      <c r="C30" s="14">
        <f>SUM(C31:C38)</f>
        <v>685069</v>
      </c>
      <c r="D30" s="15"/>
      <c r="E30" s="13" t="s">
        <v>124</v>
      </c>
      <c r="F30" s="26">
        <f>SUM(F31:F35)</f>
        <v>737704</v>
      </c>
      <c r="G30" s="26">
        <f>SUM(G31:G34)</f>
        <v>160012</v>
      </c>
      <c r="H30" s="15"/>
    </row>
    <row r="31" spans="1:8" s="3" customFormat="1" ht="18.75" customHeight="1">
      <c r="A31" s="27" t="s">
        <v>125</v>
      </c>
      <c r="B31" s="21">
        <v>16579</v>
      </c>
      <c r="C31" s="21">
        <v>16579</v>
      </c>
      <c r="D31" s="15"/>
      <c r="E31" s="22" t="s">
        <v>126</v>
      </c>
      <c r="F31" s="19">
        <v>408454</v>
      </c>
      <c r="G31" s="19">
        <v>8454</v>
      </c>
      <c r="H31" s="15">
        <f>SUM((G31-F31)/F31)</f>
        <v>-0.9793024428699437</v>
      </c>
    </row>
    <row r="32" spans="1:8" s="3" customFormat="1" ht="18.75" customHeight="1">
      <c r="A32" s="28" t="s">
        <v>127</v>
      </c>
      <c r="B32" s="21">
        <v>405418</v>
      </c>
      <c r="C32" s="21">
        <v>73905</v>
      </c>
      <c r="D32" s="15">
        <f>SUM((C32-B32)/B32)</f>
        <v>-0.8177066632463285</v>
      </c>
      <c r="E32" s="17" t="s">
        <v>128</v>
      </c>
      <c r="F32" s="19">
        <v>164255</v>
      </c>
      <c r="G32" s="19">
        <v>85558</v>
      </c>
      <c r="H32" s="15">
        <f>SUM((G32-F32)/F32)</f>
        <v>-0.47911479102614835</v>
      </c>
    </row>
    <row r="33" spans="1:8" s="3" customFormat="1" ht="18.75" customHeight="1">
      <c r="A33" s="17" t="s">
        <v>129</v>
      </c>
      <c r="B33" s="21">
        <v>193745</v>
      </c>
      <c r="C33" s="21">
        <v>122534</v>
      </c>
      <c r="D33" s="15">
        <f>SUM((C33-B33)/B33)</f>
        <v>-0.3675501303259439</v>
      </c>
      <c r="E33" s="22" t="s">
        <v>130</v>
      </c>
      <c r="F33" s="19">
        <v>47914</v>
      </c>
      <c r="G33" s="19">
        <v>66000</v>
      </c>
      <c r="H33" s="15">
        <f>SUM((G33-F33)/F33)</f>
        <v>0.3774679634344868</v>
      </c>
    </row>
    <row r="34" spans="1:8" s="3" customFormat="1" ht="18.75" customHeight="1">
      <c r="A34" s="17" t="s">
        <v>131</v>
      </c>
      <c r="B34" s="21">
        <v>146360</v>
      </c>
      <c r="C34" s="21"/>
      <c r="D34" s="15"/>
      <c r="E34" s="22" t="s">
        <v>132</v>
      </c>
      <c r="F34" s="19">
        <v>15461</v>
      </c>
      <c r="G34" s="19"/>
      <c r="H34" s="15"/>
    </row>
    <row r="35" spans="1:8" ht="18.75" customHeight="1">
      <c r="A35" s="17" t="s">
        <v>133</v>
      </c>
      <c r="B35" s="21">
        <v>738</v>
      </c>
      <c r="C35" s="21">
        <v>738</v>
      </c>
      <c r="D35" s="15"/>
      <c r="E35" s="22" t="s">
        <v>134</v>
      </c>
      <c r="F35" s="19">
        <v>101620</v>
      </c>
      <c r="G35" s="19"/>
      <c r="H35" s="15"/>
    </row>
    <row r="36" spans="1:8" ht="18.75" customHeight="1">
      <c r="A36" s="17" t="s">
        <v>135</v>
      </c>
      <c r="B36" s="21">
        <v>277805</v>
      </c>
      <c r="C36" s="21">
        <v>356600</v>
      </c>
      <c r="D36" s="15">
        <f>SUM((C36-B36)/B36)</f>
        <v>0.2836342038480229</v>
      </c>
      <c r="E36" s="17"/>
      <c r="F36" s="17"/>
      <c r="G36" s="29"/>
      <c r="H36" s="30"/>
    </row>
    <row r="37" spans="1:8" ht="18.75" customHeight="1">
      <c r="A37" s="17" t="s">
        <v>136</v>
      </c>
      <c r="B37" s="21">
        <v>29127</v>
      </c>
      <c r="C37" s="21">
        <v>13093</v>
      </c>
      <c r="D37" s="15">
        <f>SUM((C37-B37)/B37)</f>
        <v>-0.5504858035499708</v>
      </c>
      <c r="E37" s="17"/>
      <c r="F37" s="17"/>
      <c r="G37" s="29"/>
      <c r="H37" s="15"/>
    </row>
    <row r="38" spans="1:8" ht="18.75" customHeight="1">
      <c r="A38" s="17" t="s">
        <v>137</v>
      </c>
      <c r="B38" s="21">
        <v>52368</v>
      </c>
      <c r="C38" s="21">
        <v>101620</v>
      </c>
      <c r="D38" s="15"/>
      <c r="E38" s="23"/>
      <c r="F38" s="23"/>
      <c r="G38" s="29"/>
      <c r="H38" s="15"/>
    </row>
    <row r="39" spans="1:8" ht="18.75" customHeight="1">
      <c r="A39" s="31" t="s">
        <v>138</v>
      </c>
      <c r="B39" s="14">
        <f>SUM(B30,B4)</f>
        <v>1286634</v>
      </c>
      <c r="C39" s="14">
        <f>SUM(C30,C29,C4)</f>
        <v>866012</v>
      </c>
      <c r="D39" s="32"/>
      <c r="E39" s="12" t="s">
        <v>139</v>
      </c>
      <c r="F39" s="16">
        <f>SUM(F4,F30)</f>
        <v>1286634</v>
      </c>
      <c r="G39" s="16">
        <f>SUM(G4,G30)</f>
        <v>866012</v>
      </c>
      <c r="H39" s="15"/>
    </row>
    <row r="92" ht="54.75" customHeight="1"/>
  </sheetData>
  <sheetProtection/>
  <mergeCells count="2">
    <mergeCell ref="A1:H1"/>
    <mergeCell ref="G2:H2"/>
  </mergeCells>
  <printOptions horizontalCentered="1"/>
  <pageMargins left="0.46805555555555556" right="0.39305555555555555" top="0.5194444444444445" bottom="0.4326388888888889" header="0.5708333333333333" footer="0.3145833333333333"/>
  <pageSetup firstPageNumber="10" useFirstPageNumber="1" horizontalDpi="600" verticalDpi="600" orientation="landscape" paperSize="9" scale="70"/>
  <headerFooter scaleWithDoc="0" alignWithMargins="0">
    <oddFooter>&amp;C&amp;14第&amp;P页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dsp09</dc:creator>
  <cp:keywords/>
  <dc:description/>
  <cp:lastModifiedBy>林士雅</cp:lastModifiedBy>
  <cp:lastPrinted>2021-01-23T07:38:20Z</cp:lastPrinted>
  <dcterms:created xsi:type="dcterms:W3CDTF">2004-06-15T08:23:02Z</dcterms:created>
  <dcterms:modified xsi:type="dcterms:W3CDTF">2022-06-16T07:58:17Z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7EA72F7E2CAC48CFBF40B02D27152B6B</vt:lpwstr>
  </property>
</Properties>
</file>