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文华\2022年\发文\"/>
    </mc:Choice>
  </mc:AlternateContent>
  <bookViews>
    <workbookView xWindow="0" yWindow="0" windowWidth="28800" windowHeight="12540" activeTab="2"/>
  </bookViews>
  <sheets>
    <sheet name=" 助学金" sheetId="12" r:id="rId1"/>
    <sheet name="免学费" sheetId="11" r:id="rId2"/>
    <sheet name="奖学金" sheetId="13" r:id="rId3"/>
  </sheets>
  <definedNames>
    <definedName name="_xlnm._FilterDatabase" localSheetId="1" hidden="1">免学费!$A$6:$P$13</definedName>
    <definedName name="_xlnm.Print_Titles" localSheetId="1">免学费!$3:$6</definedName>
  </definedNames>
  <calcPr calcId="152511" concurrentCalc="0"/>
</workbook>
</file>

<file path=xl/calcChain.xml><?xml version="1.0" encoding="utf-8"?>
<calcChain xmlns="http://schemas.openxmlformats.org/spreadsheetml/2006/main">
  <c r="G8" i="11" l="1"/>
  <c r="M8" i="11"/>
  <c r="C8" i="11"/>
  <c r="D8" i="11"/>
  <c r="E8" i="11"/>
  <c r="B8" i="11"/>
  <c r="F7" i="12"/>
  <c r="G7" i="12"/>
  <c r="H7" i="12"/>
  <c r="I7" i="12"/>
  <c r="J7" i="12"/>
  <c r="K7" i="12"/>
  <c r="L7" i="12"/>
  <c r="M7" i="12"/>
  <c r="N7" i="12"/>
  <c r="E7" i="12"/>
  <c r="C7" i="12"/>
  <c r="B7" i="12"/>
  <c r="F8" i="12"/>
  <c r="G8" i="12"/>
  <c r="H8" i="12"/>
  <c r="I8" i="12"/>
  <c r="J8" i="12"/>
  <c r="K8" i="12"/>
  <c r="L8" i="12"/>
  <c r="M8" i="12"/>
  <c r="E8" i="12"/>
  <c r="C8" i="12"/>
  <c r="B8" i="12"/>
  <c r="C5" i="13"/>
  <c r="B5" i="13"/>
  <c r="C6" i="13"/>
  <c r="B6" i="13"/>
  <c r="C14" i="13"/>
  <c r="C13" i="13"/>
  <c r="C12" i="13"/>
  <c r="C11" i="13"/>
  <c r="C10" i="13"/>
  <c r="C9" i="13"/>
  <c r="C8" i="13"/>
  <c r="C7" i="13"/>
  <c r="M13" i="11"/>
  <c r="I12" i="11"/>
  <c r="H12" i="11"/>
  <c r="J12" i="11"/>
  <c r="M12" i="11"/>
  <c r="K12" i="11"/>
  <c r="I11" i="11"/>
  <c r="H11" i="11"/>
  <c r="J11" i="11"/>
  <c r="M11" i="11"/>
  <c r="K11" i="11"/>
  <c r="I10" i="11"/>
  <c r="H10" i="11"/>
  <c r="J10" i="11"/>
  <c r="M10" i="11"/>
  <c r="K10" i="11"/>
  <c r="I9" i="11"/>
  <c r="H9" i="11"/>
  <c r="J9" i="11"/>
  <c r="M9" i="11"/>
  <c r="K9" i="11"/>
  <c r="L7" i="11"/>
  <c r="C7" i="11"/>
  <c r="K13" i="12"/>
  <c r="G13" i="12"/>
  <c r="G12" i="12"/>
  <c r="F12" i="12"/>
  <c r="H12" i="12"/>
  <c r="I12" i="12"/>
  <c r="J12" i="12"/>
  <c r="G11" i="12"/>
  <c r="F11" i="12"/>
  <c r="H11" i="12"/>
  <c r="I11" i="12"/>
  <c r="J11" i="12"/>
  <c r="G10" i="12"/>
  <c r="F10" i="12"/>
  <c r="H10" i="12"/>
  <c r="I10" i="12"/>
  <c r="J10" i="12"/>
  <c r="G9" i="12"/>
  <c r="F9" i="12"/>
  <c r="H9" i="12"/>
  <c r="I9" i="12"/>
  <c r="J9" i="12"/>
</calcChain>
</file>

<file path=xl/sharedStrings.xml><?xml version="1.0" encoding="utf-8"?>
<sst xmlns="http://schemas.openxmlformats.org/spreadsheetml/2006/main" count="99" uniqueCount="65">
  <si>
    <t>清算2021年和安排2022年市属中职国家助学金明细表</t>
  </si>
  <si>
    <t>单位：人、元</t>
  </si>
  <si>
    <t>基础数据</t>
  </si>
  <si>
    <t>清算2021年省级以上资金</t>
  </si>
  <si>
    <t>预算2022年省级以上资金</t>
  </si>
  <si>
    <t>抵扣后应安排的省级以上资金</t>
  </si>
  <si>
    <t>本次实际安排省级以上资金</t>
  </si>
  <si>
    <t>待年中追加省级以上资金</t>
  </si>
  <si>
    <t>待以后年度抵扣资金</t>
  </si>
  <si>
    <t>备注</t>
  </si>
  <si>
    <t>2021年春季学期资助人数</t>
  </si>
  <si>
    <t>2021年秋季学期资助人数</t>
  </si>
  <si>
    <t>省级以上财政分担比例（%）</t>
  </si>
  <si>
    <t>粤财科教[2020]293号预算安排2021年资金</t>
  </si>
  <si>
    <t>合计</t>
  </si>
  <si>
    <t>其中：中央资金</t>
  </si>
  <si>
    <t>其中：省级资金</t>
  </si>
  <si>
    <t>A</t>
  </si>
  <si>
    <t>C</t>
  </si>
  <si>
    <t>F</t>
  </si>
  <si>
    <t>G</t>
  </si>
  <si>
    <t>H</t>
  </si>
  <si>
    <t>I</t>
  </si>
  <si>
    <t>J=(F+G)*1000*H-I</t>
  </si>
  <si>
    <t>K=G*2000*H</t>
  </si>
  <si>
    <t xml:space="preserve"> L=K+J&gt;0</t>
  </si>
  <si>
    <t>M=L-P</t>
  </si>
  <si>
    <t>N</t>
  </si>
  <si>
    <t>O=L-N-P</t>
  </si>
  <si>
    <t>P</t>
  </si>
  <si>
    <t>Q=K+J&lt;0</t>
  </si>
  <si>
    <t>R</t>
  </si>
  <si>
    <t>汕尾职业技术学院（中专部）</t>
  </si>
  <si>
    <t>城区</t>
  </si>
  <si>
    <t>清算2021年和安排2022年市属中职免学费补助资金明细表</t>
  </si>
  <si>
    <t>2021年春季学期普通学生人数</t>
  </si>
  <si>
    <t>2021年春季学期残疾学生人数</t>
  </si>
  <si>
    <t>2021年秋季学期普通学生人数</t>
  </si>
  <si>
    <t>2021年秋季学期残疾学生人数</t>
  </si>
  <si>
    <t>J</t>
  </si>
  <si>
    <t>K</t>
  </si>
  <si>
    <t>M=(H*3500+I*3850)*J</t>
  </si>
  <si>
    <t xml:space="preserve"> N=M+L&gt;0</t>
  </si>
  <si>
    <t>O=P+Q</t>
  </si>
  <si>
    <t>Q=N+P+R</t>
  </si>
  <si>
    <t>S=M+L&lt;0</t>
  </si>
  <si>
    <t>T</t>
  </si>
  <si>
    <t>2022年中等职业教育国家奖学金明细表</t>
  </si>
  <si>
    <t>2022年拟分配名额</t>
  </si>
  <si>
    <t>2022年安排资金</t>
  </si>
  <si>
    <t>B=A*6000*90%</t>
  </si>
  <si>
    <t>海丰县</t>
  </si>
  <si>
    <t>陆丰市</t>
  </si>
  <si>
    <t>陆河县</t>
  </si>
  <si>
    <t>市本级小计</t>
    <phoneticPr fontId="11" type="noConversion"/>
  </si>
  <si>
    <t>市职业技术学校</t>
    <phoneticPr fontId="11" type="noConversion"/>
  </si>
  <si>
    <t>市体育运动学校</t>
    <phoneticPr fontId="11" type="noConversion"/>
  </si>
  <si>
    <t>汕尾崇文中等职业技术学校</t>
    <phoneticPr fontId="11" type="noConversion"/>
  </si>
  <si>
    <t>汕尾市合计</t>
    <phoneticPr fontId="11" type="noConversion"/>
  </si>
  <si>
    <t>市本级小计</t>
    <phoneticPr fontId="11" type="noConversion"/>
  </si>
  <si>
    <t>单位/县区</t>
    <phoneticPr fontId="11" type="noConversion"/>
  </si>
  <si>
    <t>单位：人、元</t>
    <phoneticPr fontId="11" type="noConversion"/>
  </si>
  <si>
    <t>汕尾职业技术学院（中专部）</t>
    <phoneticPr fontId="11" type="noConversion"/>
  </si>
  <si>
    <t>单位、区</t>
    <phoneticPr fontId="11" type="noConversion"/>
  </si>
  <si>
    <t>L=(F*1750+G*1925+H*1750+I*1925)*J-K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</si>
</sst>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8" formatCode="0_ "/>
    <numFmt numFmtId="179" formatCode="#,##0.0_ ;[Red]\-#,##0.0\ "/>
    <numFmt numFmtId="180" formatCode="0.0_ "/>
    <numFmt numFmtId="181" formatCode="#,##0_ ;[Red]\-#,##0\ "/>
    <numFmt numFmtId="182" formatCode="0;[Red]0"/>
    <numFmt numFmtId="184" formatCode="0_ ;[Red]\-0\ "/>
    <numFmt numFmtId="185" formatCode="0.0;[Red]0.0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方正姚体"/>
      <charset val="134"/>
    </font>
    <font>
      <b/>
      <sz val="12"/>
      <name val="幼圆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4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9" fontId="0" fillId="0" borderId="0" xfId="0" applyNumberFormat="1" applyFill="1">
      <alignment vertical="center"/>
    </xf>
    <xf numFmtId="180" fontId="5" fillId="0" borderId="0" xfId="1" applyNumberFormat="1" applyFont="1" applyFill="1" applyBorder="1" applyAlignment="1">
      <alignment horizontal="center" vertical="center"/>
    </xf>
    <xf numFmtId="180" fontId="5" fillId="0" borderId="0" xfId="1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9" fontId="6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9" fontId="0" fillId="0" borderId="0" xfId="0" applyNumberFormat="1" applyFont="1" applyFill="1">
      <alignment vertical="center"/>
    </xf>
    <xf numFmtId="180" fontId="8" fillId="0" borderId="0" xfId="1" applyNumberFormat="1" applyFont="1" applyFill="1" applyBorder="1" applyAlignment="1">
      <alignment horizontal="center" vertical="center"/>
    </xf>
    <xf numFmtId="180" fontId="8" fillId="0" borderId="0" xfId="1" applyNumberFormat="1" applyFont="1" applyFill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3" fontId="7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1" fontId="12" fillId="2" borderId="1" xfId="0" applyNumberFormat="1" applyFont="1" applyFill="1" applyBorder="1" applyAlignment="1">
      <alignment horizontal="left" vertical="center" wrapText="1"/>
    </xf>
    <xf numFmtId="181" fontId="13" fillId="0" borderId="1" xfId="7" applyNumberFormat="1" applyFont="1" applyFill="1" applyBorder="1" applyAlignment="1" applyProtection="1">
      <alignment horizontal="center" vertical="center" wrapText="1"/>
    </xf>
    <xf numFmtId="181" fontId="12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2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15" fillId="0" borderId="1" xfId="2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81" fontId="16" fillId="2" borderId="1" xfId="0" applyNumberFormat="1" applyFont="1" applyFill="1" applyBorder="1" applyAlignment="1">
      <alignment horizontal="center" vertical="center"/>
    </xf>
    <xf numFmtId="181" fontId="15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2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81" fontId="13" fillId="4" borderId="3" xfId="0" applyNumberFormat="1" applyFont="1" applyFill="1" applyBorder="1" applyAlignment="1">
      <alignment horizontal="center" vertical="center"/>
    </xf>
    <xf numFmtId="181" fontId="13" fillId="3" borderId="1" xfId="7" applyNumberFormat="1" applyFont="1" applyFill="1" applyBorder="1" applyAlignment="1" applyProtection="1">
      <alignment horizontal="center" vertical="center" wrapText="1"/>
    </xf>
    <xf numFmtId="181" fontId="13" fillId="2" borderId="2" xfId="0" applyNumberFormat="1" applyFont="1" applyFill="1" applyBorder="1" applyAlignment="1">
      <alignment horizontal="center" vertical="center"/>
    </xf>
    <xf numFmtId="181" fontId="13" fillId="2" borderId="2" xfId="3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center" vertical="center" wrapText="1"/>
    </xf>
    <xf numFmtId="181" fontId="13" fillId="2" borderId="1" xfId="0" applyNumberFormat="1" applyFont="1" applyFill="1" applyBorder="1" applyAlignment="1">
      <alignment horizontal="center" vertical="center"/>
    </xf>
    <xf numFmtId="181" fontId="14" fillId="2" borderId="1" xfId="1" applyNumberFormat="1" applyFont="1" applyFill="1" applyBorder="1" applyAlignment="1">
      <alignment horizontal="center" vertical="center"/>
    </xf>
    <xf numFmtId="180" fontId="15" fillId="2" borderId="1" xfId="0" applyNumberFormat="1" applyFont="1" applyFill="1" applyBorder="1" applyAlignment="1">
      <alignment horizontal="center" vertical="center" wrapText="1"/>
    </xf>
    <xf numFmtId="180" fontId="15" fillId="2" borderId="3" xfId="0" applyNumberFormat="1" applyFont="1" applyFill="1" applyBorder="1" applyAlignment="1">
      <alignment horizontal="center" vertical="center" wrapText="1"/>
    </xf>
    <xf numFmtId="180" fontId="15" fillId="2" borderId="1" xfId="0" applyNumberFormat="1" applyFont="1" applyFill="1" applyBorder="1" applyAlignment="1">
      <alignment horizontal="center" vertical="center" wrapText="1"/>
    </xf>
    <xf numFmtId="180" fontId="15" fillId="2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9" fontId="16" fillId="0" borderId="2" xfId="2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5" fillId="0" borderId="2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/>
    </xf>
    <xf numFmtId="179" fontId="13" fillId="0" borderId="1" xfId="3" applyNumberFormat="1" applyFont="1" applyFill="1" applyBorder="1" applyAlignment="1" applyProtection="1">
      <alignment horizontal="center" vertical="center" wrapText="1"/>
    </xf>
    <xf numFmtId="9" fontId="13" fillId="0" borderId="1" xfId="2" applyNumberFormat="1" applyFont="1" applyFill="1" applyBorder="1" applyAlignment="1" applyProtection="1">
      <alignment horizontal="center" vertical="center" wrapText="1"/>
    </xf>
    <xf numFmtId="179" fontId="13" fillId="0" borderId="1" xfId="3" applyNumberFormat="1" applyFont="1" applyFill="1" applyBorder="1" applyAlignment="1" applyProtection="1">
      <alignment horizontal="left" vertical="center" wrapText="1"/>
    </xf>
    <xf numFmtId="182" fontId="13" fillId="0" borderId="1" xfId="3" applyNumberFormat="1" applyFont="1" applyFill="1" applyBorder="1" applyAlignment="1" applyProtection="1">
      <alignment horizontal="center" vertical="center" wrapText="1"/>
    </xf>
    <xf numFmtId="182" fontId="13" fillId="0" borderId="1" xfId="2" applyNumberFormat="1" applyFont="1" applyFill="1" applyBorder="1" applyAlignment="1" applyProtection="1">
      <alignment horizontal="center" vertical="center" wrapText="1"/>
    </xf>
    <xf numFmtId="182" fontId="16" fillId="0" borderId="1" xfId="2" applyNumberFormat="1" applyFont="1" applyFill="1" applyBorder="1" applyAlignment="1" applyProtection="1">
      <alignment horizontal="center" vertical="center" wrapText="1"/>
    </xf>
    <xf numFmtId="182" fontId="16" fillId="0" borderId="1" xfId="0" applyNumberFormat="1" applyFont="1" applyBorder="1" applyAlignment="1">
      <alignment horizontal="center" vertical="center"/>
    </xf>
    <xf numFmtId="182" fontId="13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81" fontId="13" fillId="2" borderId="3" xfId="0" applyNumberFormat="1" applyFont="1" applyFill="1" applyBorder="1" applyAlignment="1">
      <alignment horizontal="center" vertical="center"/>
    </xf>
    <xf numFmtId="9" fontId="12" fillId="2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84" fontId="13" fillId="3" borderId="1" xfId="7" applyNumberFormat="1" applyFont="1" applyFill="1" applyBorder="1" applyAlignment="1" applyProtection="1">
      <alignment horizontal="center" vertical="center" wrapText="1"/>
    </xf>
    <xf numFmtId="184" fontId="13" fillId="0" borderId="1" xfId="7" applyNumberFormat="1" applyFont="1" applyFill="1" applyBorder="1" applyAlignment="1" applyProtection="1">
      <alignment horizontal="center" vertical="center" wrapText="1"/>
    </xf>
    <xf numFmtId="184" fontId="16" fillId="0" borderId="1" xfId="0" applyNumberFormat="1" applyFont="1" applyFill="1" applyBorder="1" applyAlignment="1">
      <alignment horizontal="center" vertical="center"/>
    </xf>
    <xf numFmtId="184" fontId="16" fillId="0" borderId="1" xfId="7" applyNumberFormat="1" applyFont="1" applyFill="1" applyBorder="1" applyAlignment="1" applyProtection="1">
      <alignment horizontal="center" vertical="center" wrapText="1"/>
    </xf>
    <xf numFmtId="184" fontId="16" fillId="2" borderId="1" xfId="0" applyNumberFormat="1" applyFont="1" applyFill="1" applyBorder="1" applyAlignment="1">
      <alignment horizontal="center" vertical="center"/>
    </xf>
    <xf numFmtId="184" fontId="13" fillId="2" borderId="1" xfId="0" applyNumberFormat="1" applyFont="1" applyFill="1" applyBorder="1" applyAlignment="1">
      <alignment horizontal="center" vertical="center"/>
    </xf>
    <xf numFmtId="184" fontId="13" fillId="2" borderId="2" xfId="0" applyNumberFormat="1" applyFont="1" applyFill="1" applyBorder="1" applyAlignment="1">
      <alignment horizontal="center" vertical="center"/>
    </xf>
    <xf numFmtId="184" fontId="16" fillId="0" borderId="1" xfId="2" applyNumberFormat="1" applyFont="1" applyFill="1" applyBorder="1" applyAlignment="1" applyProtection="1">
      <alignment horizontal="center" vertical="center" wrapText="1"/>
    </xf>
    <xf numFmtId="185" fontId="16" fillId="0" borderId="1" xfId="2" applyNumberFormat="1" applyFont="1" applyFill="1" applyBorder="1" applyAlignment="1" applyProtection="1">
      <alignment horizontal="center" vertical="center" wrapText="1"/>
    </xf>
  </cellXfs>
  <cellStyles count="8">
    <cellStyle name="百分比" xfId="2" builtinId="5"/>
    <cellStyle name="常规" xfId="0" builtinId="0"/>
    <cellStyle name="常规 2" xfId="3"/>
    <cellStyle name="常规 3" xfId="4"/>
    <cellStyle name="常规 4" xfId="5"/>
    <cellStyle name="常规_附件2：广东省中等职业教育2016年国家助学金安排表 2" xfId="7"/>
    <cellStyle name="千位分隔" xfId="1" builtinId="3"/>
    <cellStyle name="千位分隔 2" xfId="6"/>
  </cellStyles>
  <dxfs count="0"/>
  <tableStyles count="0" defaultTableStyle="TableStyleMedium2" defaultPivotStyle="PivotStyleLight16"/>
  <colors>
    <mruColors>
      <color rgb="FFFFFFCC"/>
      <color rgb="FFFF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N13"/>
  <sheetViews>
    <sheetView zoomScale="90" zoomScaleNormal="90" workbookViewId="0">
      <selection activeCell="E12" sqref="E12"/>
    </sheetView>
  </sheetViews>
  <sheetFormatPr defaultColWidth="9" defaultRowHeight="13.5" x14ac:dyDescent="0.15"/>
  <cols>
    <col min="1" max="1" width="23.875" customWidth="1"/>
    <col min="2" max="2" width="12.375" customWidth="1"/>
    <col min="3" max="3" width="14.625" customWidth="1"/>
    <col min="4" max="6" width="15.875" customWidth="1"/>
    <col min="7" max="8" width="16.5" customWidth="1"/>
    <col min="9" max="9" width="18.875" customWidth="1"/>
    <col min="10" max="10" width="18" customWidth="1"/>
    <col min="11" max="13" width="19.125" customWidth="1"/>
    <col min="14" max="14" width="18.375" customWidth="1"/>
  </cols>
  <sheetData>
    <row r="1" spans="1:14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.75" x14ac:dyDescent="0.15">
      <c r="A3" s="22"/>
      <c r="B3" s="21"/>
      <c r="C3" s="21"/>
      <c r="D3" s="23"/>
      <c r="E3" s="23"/>
      <c r="F3" s="23"/>
      <c r="G3" s="21"/>
      <c r="H3" s="21"/>
      <c r="I3" s="19"/>
      <c r="J3" s="19"/>
      <c r="K3" s="30" t="s">
        <v>1</v>
      </c>
      <c r="L3" s="30"/>
      <c r="M3" s="30"/>
      <c r="N3" s="30"/>
    </row>
    <row r="4" spans="1:14" s="38" customFormat="1" ht="68.25" customHeight="1" x14ac:dyDescent="0.15">
      <c r="A4" s="31" t="s">
        <v>63</v>
      </c>
      <c r="B4" s="32" t="s">
        <v>2</v>
      </c>
      <c r="C4" s="33"/>
      <c r="D4" s="33"/>
      <c r="E4" s="34"/>
      <c r="F4" s="35" t="s">
        <v>3</v>
      </c>
      <c r="G4" s="36" t="s">
        <v>4</v>
      </c>
      <c r="H4" s="35" t="s">
        <v>5</v>
      </c>
      <c r="I4" s="59" t="s">
        <v>6</v>
      </c>
      <c r="J4" s="59"/>
      <c r="K4" s="59"/>
      <c r="L4" s="60" t="s">
        <v>7</v>
      </c>
      <c r="M4" s="60" t="s">
        <v>8</v>
      </c>
      <c r="N4" s="37" t="s">
        <v>9</v>
      </c>
    </row>
    <row r="5" spans="1:14" s="38" customFormat="1" ht="68.25" customHeight="1" x14ac:dyDescent="0.15">
      <c r="A5" s="31"/>
      <c r="B5" s="39" t="s">
        <v>10</v>
      </c>
      <c r="C5" s="39" t="s">
        <v>11</v>
      </c>
      <c r="D5" s="40" t="s">
        <v>12</v>
      </c>
      <c r="E5" s="40" t="s">
        <v>13</v>
      </c>
      <c r="F5" s="41"/>
      <c r="G5" s="36"/>
      <c r="H5" s="41"/>
      <c r="I5" s="61" t="s">
        <v>14</v>
      </c>
      <c r="J5" s="61" t="s">
        <v>15</v>
      </c>
      <c r="K5" s="61" t="s">
        <v>16</v>
      </c>
      <c r="L5" s="62"/>
      <c r="M5" s="62"/>
      <c r="N5" s="37"/>
    </row>
    <row r="6" spans="1:14" ht="45" customHeight="1" x14ac:dyDescent="0.15">
      <c r="A6" s="42" t="s">
        <v>18</v>
      </c>
      <c r="B6" s="43" t="s">
        <v>19</v>
      </c>
      <c r="C6" s="43" t="s">
        <v>20</v>
      </c>
      <c r="D6" s="44" t="s">
        <v>21</v>
      </c>
      <c r="E6" s="44" t="s">
        <v>22</v>
      </c>
      <c r="F6" s="44" t="s">
        <v>23</v>
      </c>
      <c r="G6" s="43" t="s">
        <v>24</v>
      </c>
      <c r="H6" s="43" t="s">
        <v>25</v>
      </c>
      <c r="I6" s="61" t="s">
        <v>26</v>
      </c>
      <c r="J6" s="61" t="s">
        <v>27</v>
      </c>
      <c r="K6" s="61" t="s">
        <v>28</v>
      </c>
      <c r="L6" s="61" t="s">
        <v>29</v>
      </c>
      <c r="M6" s="61" t="s">
        <v>30</v>
      </c>
      <c r="N6" s="45" t="s">
        <v>31</v>
      </c>
    </row>
    <row r="7" spans="1:14" ht="48" customHeight="1" x14ac:dyDescent="0.15">
      <c r="A7" s="29" t="s">
        <v>58</v>
      </c>
      <c r="B7" s="52">
        <f>B8+B13</f>
        <v>451</v>
      </c>
      <c r="C7" s="52">
        <f>C8+C13</f>
        <v>469</v>
      </c>
      <c r="D7" s="53"/>
      <c r="E7" s="89">
        <f>E8+E13</f>
        <v>773300</v>
      </c>
      <c r="F7" s="89">
        <f t="shared" ref="F7:N7" si="0">F8+F13</f>
        <v>39150</v>
      </c>
      <c r="G7" s="89">
        <f t="shared" si="0"/>
        <v>825800</v>
      </c>
      <c r="H7" s="89">
        <f t="shared" si="0"/>
        <v>864950</v>
      </c>
      <c r="I7" s="89">
        <f t="shared" si="0"/>
        <v>864950</v>
      </c>
      <c r="J7" s="89">
        <f t="shared" si="0"/>
        <v>864950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</row>
    <row r="8" spans="1:14" ht="54.75" customHeight="1" x14ac:dyDescent="0.15">
      <c r="A8" s="27" t="s">
        <v>54</v>
      </c>
      <c r="B8" s="81">
        <f>SUM(B9:B12)</f>
        <v>343</v>
      </c>
      <c r="C8" s="81">
        <f>SUM(C9:C12)</f>
        <v>374</v>
      </c>
      <c r="D8" s="82">
        <v>0.85</v>
      </c>
      <c r="E8" s="90">
        <f>SUM(E9:E12)</f>
        <v>559300</v>
      </c>
      <c r="F8" s="90">
        <f t="shared" ref="F8:M8" si="1">SUM(F9:F12)</f>
        <v>50150</v>
      </c>
      <c r="G8" s="90">
        <f t="shared" si="1"/>
        <v>635800</v>
      </c>
      <c r="H8" s="90">
        <f t="shared" si="1"/>
        <v>685950</v>
      </c>
      <c r="I8" s="90">
        <f t="shared" si="1"/>
        <v>685950</v>
      </c>
      <c r="J8" s="90">
        <f t="shared" si="1"/>
        <v>685950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57"/>
    </row>
    <row r="9" spans="1:14" ht="49.5" customHeight="1" x14ac:dyDescent="0.15">
      <c r="A9" s="48" t="s">
        <v>55</v>
      </c>
      <c r="B9" s="49">
        <v>213</v>
      </c>
      <c r="C9" s="50">
        <v>219</v>
      </c>
      <c r="D9" s="51">
        <v>0.85</v>
      </c>
      <c r="E9" s="91">
        <v>377400</v>
      </c>
      <c r="F9" s="92">
        <f>(B9+C9)*1000*0.85-E9</f>
        <v>-10200</v>
      </c>
      <c r="G9" s="93">
        <f t="shared" ref="G8:G13" si="2">C9*2000*D9</f>
        <v>372300</v>
      </c>
      <c r="H9" s="93">
        <f>G9+F9</f>
        <v>362100</v>
      </c>
      <c r="I9" s="93">
        <f>H9-L9</f>
        <v>362100</v>
      </c>
      <c r="J9" s="93">
        <f>I9</f>
        <v>362100</v>
      </c>
      <c r="K9" s="47">
        <v>0</v>
      </c>
      <c r="L9" s="47">
        <v>0</v>
      </c>
      <c r="M9" s="47">
        <v>0</v>
      </c>
      <c r="N9" s="46"/>
    </row>
    <row r="10" spans="1:14" ht="49.5" customHeight="1" x14ac:dyDescent="0.15">
      <c r="A10" s="48" t="s">
        <v>56</v>
      </c>
      <c r="B10" s="49">
        <v>27</v>
      </c>
      <c r="C10" s="50">
        <v>25</v>
      </c>
      <c r="D10" s="51">
        <v>0.85</v>
      </c>
      <c r="E10" s="91">
        <v>15300</v>
      </c>
      <c r="F10" s="92">
        <f>(B10+C10)*1000*0.85-E10</f>
        <v>28900</v>
      </c>
      <c r="G10" s="93">
        <f t="shared" si="2"/>
        <v>42500</v>
      </c>
      <c r="H10" s="93">
        <f>G10+F10</f>
        <v>71400</v>
      </c>
      <c r="I10" s="93">
        <f>H10-L10</f>
        <v>71400</v>
      </c>
      <c r="J10" s="93">
        <f>I10</f>
        <v>71400</v>
      </c>
      <c r="K10" s="47">
        <v>0</v>
      </c>
      <c r="L10" s="47">
        <v>0</v>
      </c>
      <c r="M10" s="47">
        <v>0</v>
      </c>
      <c r="N10" s="46"/>
    </row>
    <row r="11" spans="1:14" ht="49.5" customHeight="1" x14ac:dyDescent="0.15">
      <c r="A11" s="48" t="s">
        <v>57</v>
      </c>
      <c r="B11" s="49">
        <v>87</v>
      </c>
      <c r="C11" s="50">
        <v>123</v>
      </c>
      <c r="D11" s="51">
        <v>0.85</v>
      </c>
      <c r="E11" s="91">
        <v>144500</v>
      </c>
      <c r="F11" s="92">
        <f>(B11+C11)*1000*0.85-E11</f>
        <v>34000</v>
      </c>
      <c r="G11" s="93">
        <f t="shared" si="2"/>
        <v>209100</v>
      </c>
      <c r="H11" s="93">
        <f>G11+F11</f>
        <v>243100</v>
      </c>
      <c r="I11" s="93">
        <f>H11-L11</f>
        <v>243100</v>
      </c>
      <c r="J11" s="93">
        <f>I11</f>
        <v>243100</v>
      </c>
      <c r="K11" s="47">
        <v>0</v>
      </c>
      <c r="L11" s="47">
        <v>0</v>
      </c>
      <c r="M11" s="47">
        <v>0</v>
      </c>
      <c r="N11" s="46"/>
    </row>
    <row r="12" spans="1:14" ht="49.5" customHeight="1" x14ac:dyDescent="0.15">
      <c r="A12" s="48" t="s">
        <v>32</v>
      </c>
      <c r="B12" s="49">
        <v>16</v>
      </c>
      <c r="C12" s="50">
        <v>7</v>
      </c>
      <c r="D12" s="51">
        <v>0.85</v>
      </c>
      <c r="E12" s="91">
        <v>22100</v>
      </c>
      <c r="F12" s="92">
        <f>(B12+C12)*1000*0.85-E12</f>
        <v>-2550</v>
      </c>
      <c r="G12" s="93">
        <f t="shared" si="2"/>
        <v>11900</v>
      </c>
      <c r="H12" s="93">
        <f>G12+F12</f>
        <v>9350</v>
      </c>
      <c r="I12" s="93">
        <f>H12-L12</f>
        <v>9350</v>
      </c>
      <c r="J12" s="93">
        <f>I12</f>
        <v>9350</v>
      </c>
      <c r="K12" s="47">
        <v>0</v>
      </c>
      <c r="L12" s="47">
        <v>0</v>
      </c>
      <c r="M12" s="47">
        <v>0</v>
      </c>
      <c r="N12" s="46"/>
    </row>
    <row r="13" spans="1:14" ht="42" customHeight="1" x14ac:dyDescent="0.15">
      <c r="A13" s="27" t="s">
        <v>33</v>
      </c>
      <c r="B13" s="54">
        <v>108</v>
      </c>
      <c r="C13" s="55">
        <v>95</v>
      </c>
      <c r="D13" s="56">
        <v>1</v>
      </c>
      <c r="E13" s="90">
        <v>214000</v>
      </c>
      <c r="F13" s="90">
        <v>-11000</v>
      </c>
      <c r="G13" s="94">
        <f t="shared" si="2"/>
        <v>190000</v>
      </c>
      <c r="H13" s="95">
        <v>179000</v>
      </c>
      <c r="I13" s="95">
        <v>179000</v>
      </c>
      <c r="J13" s="95">
        <v>179000</v>
      </c>
      <c r="K13" s="58">
        <f>I13-J13</f>
        <v>0</v>
      </c>
      <c r="L13" s="58">
        <v>0</v>
      </c>
      <c r="M13" s="58">
        <v>0</v>
      </c>
      <c r="N13" s="57"/>
    </row>
  </sheetData>
  <mergeCells count="11">
    <mergeCell ref="K3:N3"/>
    <mergeCell ref="B4:E4"/>
    <mergeCell ref="I4:K4"/>
    <mergeCell ref="A4:A5"/>
    <mergeCell ref="F4:F5"/>
    <mergeCell ref="G4:G5"/>
    <mergeCell ref="H4:H5"/>
    <mergeCell ref="L4:L5"/>
    <mergeCell ref="M4:M5"/>
    <mergeCell ref="N4:N5"/>
    <mergeCell ref="A1:N2"/>
  </mergeCells>
  <phoneticPr fontId="11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P17"/>
  <sheetViews>
    <sheetView topLeftCell="A2" zoomScale="90" zoomScaleNormal="90" workbookViewId="0">
      <selection activeCell="K8" sqref="K8"/>
    </sheetView>
  </sheetViews>
  <sheetFormatPr defaultColWidth="13.625" defaultRowHeight="13.5" x14ac:dyDescent="0.15"/>
  <cols>
    <col min="1" max="1" width="18.125" style="6" customWidth="1"/>
    <col min="2" max="5" width="14.125" style="6" customWidth="1"/>
    <col min="6" max="6" width="14.125" style="7" customWidth="1"/>
    <col min="7" max="7" width="15.5" style="7" customWidth="1"/>
    <col min="8" max="8" width="21" style="7" customWidth="1"/>
    <col min="9" max="9" width="17.5" style="6" customWidth="1"/>
    <col min="10" max="10" width="17" style="6" customWidth="1"/>
    <col min="11" max="11" width="17.25" style="8" customWidth="1"/>
    <col min="12" max="12" width="14.5" style="8" customWidth="1"/>
    <col min="13" max="13" width="17.375" style="8" customWidth="1"/>
    <col min="14" max="15" width="14.5" style="9" customWidth="1"/>
    <col min="16" max="16" width="14.5" style="6" customWidth="1"/>
    <col min="17" max="17" width="13.625" style="6" customWidth="1"/>
    <col min="18" max="16384" width="13.625" style="6"/>
  </cols>
  <sheetData>
    <row r="1" spans="1:16" s="3" customFormat="1" ht="18.95" customHeight="1" x14ac:dyDescent="0.15">
      <c r="A1" s="10"/>
      <c r="B1" s="10"/>
      <c r="C1" s="10"/>
      <c r="D1" s="10"/>
      <c r="E1" s="10"/>
      <c r="F1" s="11"/>
      <c r="G1" s="11"/>
      <c r="H1" s="11"/>
      <c r="I1" s="10"/>
      <c r="J1" s="10"/>
      <c r="K1" s="17"/>
      <c r="L1" s="17"/>
      <c r="M1" s="17"/>
      <c r="N1" s="18"/>
      <c r="O1" s="18"/>
      <c r="P1" s="10"/>
    </row>
    <row r="2" spans="1:16" s="3" customFormat="1" ht="45.75" customHeight="1" x14ac:dyDescent="0.1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s="3" customFormat="1" ht="18.75" x14ac:dyDescent="0.15">
      <c r="A3" s="13"/>
      <c r="B3" s="12"/>
      <c r="C3" s="12"/>
      <c r="D3" s="12"/>
      <c r="E3" s="12"/>
      <c r="F3" s="14"/>
      <c r="G3" s="14"/>
      <c r="H3" s="14"/>
      <c r="I3" s="12"/>
      <c r="J3" s="12"/>
      <c r="K3" s="19"/>
      <c r="L3" s="19"/>
      <c r="M3" s="19"/>
      <c r="N3" s="19"/>
      <c r="O3" s="30" t="s">
        <v>1</v>
      </c>
      <c r="P3" s="30"/>
    </row>
    <row r="4" spans="1:16" s="4" customFormat="1" ht="39.75" customHeight="1" x14ac:dyDescent="0.15">
      <c r="A4" s="31" t="s">
        <v>63</v>
      </c>
      <c r="B4" s="63" t="s">
        <v>2</v>
      </c>
      <c r="C4" s="63"/>
      <c r="D4" s="63"/>
      <c r="E4" s="63"/>
      <c r="F4" s="63"/>
      <c r="G4" s="63"/>
      <c r="H4" s="35" t="s">
        <v>3</v>
      </c>
      <c r="I4" s="36" t="s">
        <v>4</v>
      </c>
      <c r="J4" s="35" t="s">
        <v>5</v>
      </c>
      <c r="K4" s="64" t="s">
        <v>6</v>
      </c>
      <c r="L4" s="64"/>
      <c r="M4" s="64"/>
      <c r="N4" s="65" t="s">
        <v>7</v>
      </c>
      <c r="O4" s="65" t="s">
        <v>8</v>
      </c>
      <c r="P4" s="37" t="s">
        <v>9</v>
      </c>
    </row>
    <row r="5" spans="1:16" s="4" customFormat="1" ht="54" x14ac:dyDescent="0.15">
      <c r="A5" s="31"/>
      <c r="B5" s="66" t="s">
        <v>35</v>
      </c>
      <c r="C5" s="66" t="s">
        <v>36</v>
      </c>
      <c r="D5" s="66" t="s">
        <v>37</v>
      </c>
      <c r="E5" s="66" t="s">
        <v>38</v>
      </c>
      <c r="F5" s="67" t="s">
        <v>12</v>
      </c>
      <c r="G5" s="68" t="s">
        <v>13</v>
      </c>
      <c r="H5" s="41"/>
      <c r="I5" s="36"/>
      <c r="J5" s="41"/>
      <c r="K5" s="69" t="s">
        <v>14</v>
      </c>
      <c r="L5" s="69" t="s">
        <v>15</v>
      </c>
      <c r="M5" s="69" t="s">
        <v>16</v>
      </c>
      <c r="N5" s="70"/>
      <c r="O5" s="70"/>
      <c r="P5" s="37"/>
    </row>
    <row r="6" spans="1:16" s="5" customFormat="1" ht="69" customHeight="1" x14ac:dyDescent="0.15">
      <c r="A6" s="42" t="s">
        <v>18</v>
      </c>
      <c r="B6" s="43" t="s">
        <v>19</v>
      </c>
      <c r="C6" s="43" t="s">
        <v>20</v>
      </c>
      <c r="D6" s="43" t="s">
        <v>21</v>
      </c>
      <c r="E6" s="43" t="s">
        <v>22</v>
      </c>
      <c r="F6" s="44" t="s">
        <v>39</v>
      </c>
      <c r="G6" s="44" t="s">
        <v>40</v>
      </c>
      <c r="H6" s="44" t="s">
        <v>64</v>
      </c>
      <c r="I6" s="43" t="s">
        <v>41</v>
      </c>
      <c r="J6" s="43" t="s">
        <v>42</v>
      </c>
      <c r="K6" s="69" t="s">
        <v>43</v>
      </c>
      <c r="L6" s="69" t="s">
        <v>29</v>
      </c>
      <c r="M6" s="69" t="s">
        <v>44</v>
      </c>
      <c r="N6" s="69" t="s">
        <v>31</v>
      </c>
      <c r="O6" s="69" t="s">
        <v>45</v>
      </c>
      <c r="P6" s="45" t="s">
        <v>46</v>
      </c>
    </row>
    <row r="7" spans="1:16" s="3" customFormat="1" ht="54" customHeight="1" x14ac:dyDescent="0.15">
      <c r="A7" s="72" t="s">
        <v>58</v>
      </c>
      <c r="B7" s="75">
        <v>3554</v>
      </c>
      <c r="C7" s="75">
        <f>SUM(C9:C13)</f>
        <v>6</v>
      </c>
      <c r="D7" s="75">
        <v>4570</v>
      </c>
      <c r="E7" s="75">
        <v>8</v>
      </c>
      <c r="F7" s="73"/>
      <c r="G7" s="76">
        <v>11385990</v>
      </c>
      <c r="H7" s="76">
        <v>1261724</v>
      </c>
      <c r="I7" s="76">
        <v>14190663</v>
      </c>
      <c r="J7" s="76">
        <v>15452387</v>
      </c>
      <c r="K7" s="76">
        <v>15452387</v>
      </c>
      <c r="L7" s="76">
        <f>SUM(L8:L13)</f>
        <v>0</v>
      </c>
      <c r="M7" s="76">
        <v>15452387</v>
      </c>
      <c r="N7" s="76">
        <v>0</v>
      </c>
      <c r="O7" s="76">
        <v>0</v>
      </c>
      <c r="P7" s="76"/>
    </row>
    <row r="8" spans="1:16" s="3" customFormat="1" ht="54" customHeight="1" x14ac:dyDescent="0.15">
      <c r="A8" s="74" t="s">
        <v>59</v>
      </c>
      <c r="B8" s="79">
        <f>SUM(B9:B12)</f>
        <v>2581</v>
      </c>
      <c r="C8" s="79">
        <f t="shared" ref="C8:E8" si="0">SUM(C9:C12)</f>
        <v>4</v>
      </c>
      <c r="D8" s="79">
        <f t="shared" si="0"/>
        <v>3490</v>
      </c>
      <c r="E8" s="79">
        <f t="shared" si="0"/>
        <v>5</v>
      </c>
      <c r="F8" s="73">
        <v>0.85</v>
      </c>
      <c r="G8" s="76">
        <f>SUM(G9:G12)</f>
        <v>7843290</v>
      </c>
      <c r="H8" s="76">
        <v>1202049</v>
      </c>
      <c r="I8" s="76">
        <v>10399113</v>
      </c>
      <c r="J8" s="76">
        <v>11601162</v>
      </c>
      <c r="K8" s="76">
        <v>11601162</v>
      </c>
      <c r="L8" s="76">
        <v>0</v>
      </c>
      <c r="M8" s="76">
        <f>K8-L8</f>
        <v>11601162</v>
      </c>
      <c r="N8" s="76">
        <v>0</v>
      </c>
      <c r="O8" s="76">
        <v>0</v>
      </c>
      <c r="P8" s="76"/>
    </row>
    <row r="9" spans="1:16" s="3" customFormat="1" ht="46.5" customHeight="1" x14ac:dyDescent="0.15">
      <c r="A9" s="48" t="s">
        <v>55</v>
      </c>
      <c r="B9" s="78">
        <v>1632</v>
      </c>
      <c r="C9" s="78">
        <v>3</v>
      </c>
      <c r="D9" s="78">
        <v>2094</v>
      </c>
      <c r="E9" s="78">
        <v>4</v>
      </c>
      <c r="F9" s="71">
        <v>0.85</v>
      </c>
      <c r="G9" s="97">
        <v>5117892.5</v>
      </c>
      <c r="H9" s="77">
        <f>(B9*1750+C9*1925+D9*1750+E9*1925)*F9-G9</f>
        <v>435986.25</v>
      </c>
      <c r="I9" s="77">
        <f>(D9*3500+E9*3850)*F9</f>
        <v>6242740</v>
      </c>
      <c r="J9" s="77">
        <f>I9+H9</f>
        <v>6678726.25</v>
      </c>
      <c r="K9" s="77">
        <f>L9+M9</f>
        <v>6678726.25</v>
      </c>
      <c r="L9" s="77">
        <v>0</v>
      </c>
      <c r="M9" s="77">
        <f>J9+L9+N9</f>
        <v>6678726.25</v>
      </c>
      <c r="N9" s="77">
        <v>0</v>
      </c>
      <c r="O9" s="77">
        <v>0</v>
      </c>
      <c r="P9" s="77"/>
    </row>
    <row r="10" spans="1:16" s="3" customFormat="1" ht="46.5" customHeight="1" x14ac:dyDescent="0.15">
      <c r="A10" s="48" t="s">
        <v>56</v>
      </c>
      <c r="B10" s="78">
        <v>366</v>
      </c>
      <c r="C10" s="78">
        <v>0</v>
      </c>
      <c r="D10" s="78">
        <v>353</v>
      </c>
      <c r="E10" s="78">
        <v>0</v>
      </c>
      <c r="F10" s="71">
        <v>0.85</v>
      </c>
      <c r="G10" s="77">
        <v>696150</v>
      </c>
      <c r="H10" s="77">
        <f>(B10*1750+C10*1925+D10*1750+E10*1925)*F10-G10</f>
        <v>373362.5</v>
      </c>
      <c r="I10" s="77">
        <f>(D10*3500+E10*3850)*F10</f>
        <v>1050175</v>
      </c>
      <c r="J10" s="77">
        <f>I10+H10</f>
        <v>1423537.5</v>
      </c>
      <c r="K10" s="77">
        <f>L10+M10</f>
        <v>1423537.5</v>
      </c>
      <c r="L10" s="77">
        <v>0</v>
      </c>
      <c r="M10" s="77">
        <f>J10+L10+N10</f>
        <v>1423537.5</v>
      </c>
      <c r="N10" s="77">
        <v>0</v>
      </c>
      <c r="O10" s="77">
        <v>0</v>
      </c>
      <c r="P10" s="77"/>
    </row>
    <row r="11" spans="1:16" s="3" customFormat="1" ht="46.5" customHeight="1" x14ac:dyDescent="0.15">
      <c r="A11" s="48" t="s">
        <v>57</v>
      </c>
      <c r="B11" s="78">
        <v>355</v>
      </c>
      <c r="C11" s="78">
        <v>1</v>
      </c>
      <c r="D11" s="78">
        <v>885</v>
      </c>
      <c r="E11" s="78">
        <v>1</v>
      </c>
      <c r="F11" s="71">
        <v>0.85</v>
      </c>
      <c r="G11" s="97">
        <v>1324172.5</v>
      </c>
      <c r="H11" s="77">
        <f>(B11*1750+C11*1925+D11*1750+E11*1925)*F11-G11</f>
        <v>523600</v>
      </c>
      <c r="I11" s="77">
        <f>(D11*3500+E11*3850)*F11</f>
        <v>2636147.5</v>
      </c>
      <c r="J11" s="77">
        <f>I11+H11</f>
        <v>3159747.5</v>
      </c>
      <c r="K11" s="77">
        <f>L11+M11</f>
        <v>3159747.5</v>
      </c>
      <c r="L11" s="77">
        <v>0</v>
      </c>
      <c r="M11" s="77">
        <f>J11+L11+N11</f>
        <v>3159747.5</v>
      </c>
      <c r="N11" s="77">
        <v>0</v>
      </c>
      <c r="O11" s="77">
        <v>0</v>
      </c>
      <c r="P11" s="77"/>
    </row>
    <row r="12" spans="1:16" s="3" customFormat="1" ht="46.5" customHeight="1" x14ac:dyDescent="0.15">
      <c r="A12" s="48" t="s">
        <v>32</v>
      </c>
      <c r="B12" s="78">
        <v>228</v>
      </c>
      <c r="C12" s="78">
        <v>0</v>
      </c>
      <c r="D12" s="78">
        <v>158</v>
      </c>
      <c r="E12" s="78">
        <v>0</v>
      </c>
      <c r="F12" s="71">
        <v>0.85</v>
      </c>
      <c r="G12" s="77">
        <v>705075</v>
      </c>
      <c r="H12" s="96">
        <f>(B12*1750+C12*1925+D12*1750+E12*1925)*F12-G12</f>
        <v>-130900</v>
      </c>
      <c r="I12" s="77">
        <f>(D12*3500+E12*3850)*F12</f>
        <v>470050</v>
      </c>
      <c r="J12" s="77">
        <f>I12+H12</f>
        <v>339150</v>
      </c>
      <c r="K12" s="77">
        <f>L12+M12</f>
        <v>339150</v>
      </c>
      <c r="L12" s="77">
        <v>0</v>
      </c>
      <c r="M12" s="77">
        <f>J12+L12+N12</f>
        <v>339150</v>
      </c>
      <c r="N12" s="77">
        <v>0</v>
      </c>
      <c r="O12" s="77">
        <v>0</v>
      </c>
      <c r="P12" s="77"/>
    </row>
    <row r="13" spans="1:16" s="3" customFormat="1" ht="54" customHeight="1" x14ac:dyDescent="0.15">
      <c r="A13" s="74" t="s">
        <v>33</v>
      </c>
      <c r="B13" s="79">
        <v>973</v>
      </c>
      <c r="C13" s="79">
        <v>2</v>
      </c>
      <c r="D13" s="79">
        <v>1080</v>
      </c>
      <c r="E13" s="79">
        <v>3</v>
      </c>
      <c r="F13" s="73">
        <v>1</v>
      </c>
      <c r="G13" s="76">
        <v>3542700</v>
      </c>
      <c r="H13" s="76">
        <v>59675</v>
      </c>
      <c r="I13" s="76">
        <v>3791550</v>
      </c>
      <c r="J13" s="76">
        <v>3851225</v>
      </c>
      <c r="K13" s="76">
        <v>3851225</v>
      </c>
      <c r="L13" s="76">
        <v>0</v>
      </c>
      <c r="M13" s="76">
        <f>K13-L13</f>
        <v>3851225</v>
      </c>
      <c r="N13" s="76">
        <v>0</v>
      </c>
      <c r="O13" s="76">
        <v>0</v>
      </c>
      <c r="P13" s="76"/>
    </row>
    <row r="14" spans="1:16" x14ac:dyDescent="0.15">
      <c r="A14" s="15"/>
      <c r="B14" s="15"/>
      <c r="C14" s="15"/>
      <c r="D14" s="15"/>
      <c r="E14" s="15"/>
      <c r="F14" s="16"/>
      <c r="G14" s="16"/>
      <c r="H14" s="16"/>
      <c r="I14" s="15"/>
      <c r="J14" s="15"/>
      <c r="P14" s="15"/>
    </row>
    <row r="17" spans="10:10" ht="18.75" x14ac:dyDescent="0.15">
      <c r="J17" s="20"/>
    </row>
  </sheetData>
  <mergeCells count="11">
    <mergeCell ref="B4:G4"/>
    <mergeCell ref="K4:M4"/>
    <mergeCell ref="A4:A5"/>
    <mergeCell ref="H4:H5"/>
    <mergeCell ref="I4:I5"/>
    <mergeCell ref="J4:J5"/>
    <mergeCell ref="N4:N5"/>
    <mergeCell ref="O4:O5"/>
    <mergeCell ref="P4:P5"/>
    <mergeCell ref="A2:P2"/>
    <mergeCell ref="O3:P3"/>
  </mergeCells>
  <phoneticPr fontId="11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37" fitToHeight="0" orientation="landscape" r:id="rId1"/>
  <headerFooter>
    <oddFooter>&amp;C第 &amp;P 页，共 &amp;N 页</oddFooter>
  </headerFooter>
  <ignoredErrors>
    <ignoredError sqref="C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F4" sqref="F4"/>
    </sheetView>
  </sheetViews>
  <sheetFormatPr defaultColWidth="9" defaultRowHeight="13.5" x14ac:dyDescent="0.15"/>
  <cols>
    <col min="1" max="1" width="32.75" customWidth="1"/>
    <col min="2" max="2" width="22" customWidth="1"/>
    <col min="3" max="3" width="19.125" customWidth="1"/>
  </cols>
  <sheetData>
    <row r="1" spans="1:3" ht="60.75" customHeight="1" x14ac:dyDescent="0.15">
      <c r="A1" s="85" t="s">
        <v>47</v>
      </c>
      <c r="B1" s="85"/>
      <c r="C1" s="85"/>
    </row>
    <row r="2" spans="1:3" ht="25.5" customHeight="1" x14ac:dyDescent="0.15">
      <c r="A2" s="86"/>
      <c r="B2" s="86"/>
      <c r="C2" s="88" t="s">
        <v>61</v>
      </c>
    </row>
    <row r="3" spans="1:3" ht="51.75" customHeight="1" x14ac:dyDescent="0.15">
      <c r="A3" s="87" t="s">
        <v>60</v>
      </c>
      <c r="B3" s="1" t="s">
        <v>48</v>
      </c>
      <c r="C3" s="1" t="s">
        <v>49</v>
      </c>
    </row>
    <row r="4" spans="1:3" ht="51.75" customHeight="1" x14ac:dyDescent="0.15">
      <c r="A4" s="26"/>
      <c r="B4" s="1" t="s">
        <v>17</v>
      </c>
      <c r="C4" s="1" t="s">
        <v>50</v>
      </c>
    </row>
    <row r="5" spans="1:3" ht="30.95" customHeight="1" x14ac:dyDescent="0.15">
      <c r="A5" s="84" t="s">
        <v>58</v>
      </c>
      <c r="B5" s="1">
        <f>B6+B11+B12+B13+B14</f>
        <v>20</v>
      </c>
      <c r="C5" s="1">
        <f>C6+C11+C12+C13+C14</f>
        <v>108000</v>
      </c>
    </row>
    <row r="6" spans="1:3" ht="30.95" customHeight="1" x14ac:dyDescent="0.15">
      <c r="A6" s="84" t="s">
        <v>54</v>
      </c>
      <c r="B6" s="1">
        <f>SUM(B7:B10)</f>
        <v>5</v>
      </c>
      <c r="C6" s="1">
        <f>SUM(C7:C10)</f>
        <v>27000</v>
      </c>
    </row>
    <row r="7" spans="1:3" ht="30.95" customHeight="1" x14ac:dyDescent="0.15">
      <c r="A7" s="80" t="s">
        <v>62</v>
      </c>
      <c r="B7" s="1">
        <v>1</v>
      </c>
      <c r="C7" s="2">
        <f t="shared" ref="C7:C14" si="0">B7*6000*0.9</f>
        <v>5400</v>
      </c>
    </row>
    <row r="8" spans="1:3" ht="30.95" customHeight="1" x14ac:dyDescent="0.15">
      <c r="A8" s="80" t="s">
        <v>56</v>
      </c>
      <c r="B8" s="1">
        <v>1</v>
      </c>
      <c r="C8" s="2">
        <f t="shared" si="0"/>
        <v>5400</v>
      </c>
    </row>
    <row r="9" spans="1:3" ht="30.95" customHeight="1" x14ac:dyDescent="0.15">
      <c r="A9" s="80" t="s">
        <v>57</v>
      </c>
      <c r="B9" s="1">
        <v>1</v>
      </c>
      <c r="C9" s="2">
        <f t="shared" si="0"/>
        <v>5400</v>
      </c>
    </row>
    <row r="10" spans="1:3" ht="30.95" customHeight="1" x14ac:dyDescent="0.15">
      <c r="A10" s="80" t="s">
        <v>55</v>
      </c>
      <c r="B10" s="1">
        <v>2</v>
      </c>
      <c r="C10" s="2">
        <f t="shared" si="0"/>
        <v>10800</v>
      </c>
    </row>
    <row r="11" spans="1:3" ht="30.95" customHeight="1" x14ac:dyDescent="0.15">
      <c r="A11" s="83" t="s">
        <v>33</v>
      </c>
      <c r="B11" s="1">
        <v>1</v>
      </c>
      <c r="C11" s="2">
        <f t="shared" si="0"/>
        <v>5400</v>
      </c>
    </row>
    <row r="12" spans="1:3" ht="30.95" customHeight="1" x14ac:dyDescent="0.15">
      <c r="A12" s="83" t="s">
        <v>51</v>
      </c>
      <c r="B12" s="1">
        <v>4</v>
      </c>
      <c r="C12" s="2">
        <f t="shared" si="0"/>
        <v>21600</v>
      </c>
    </row>
    <row r="13" spans="1:3" ht="30.95" customHeight="1" x14ac:dyDescent="0.15">
      <c r="A13" s="83" t="s">
        <v>52</v>
      </c>
      <c r="B13" s="1">
        <v>7</v>
      </c>
      <c r="C13" s="2">
        <f t="shared" si="0"/>
        <v>37800</v>
      </c>
    </row>
    <row r="14" spans="1:3" ht="30.95" customHeight="1" x14ac:dyDescent="0.15">
      <c r="A14" s="83" t="s">
        <v>53</v>
      </c>
      <c r="B14" s="1">
        <v>3</v>
      </c>
      <c r="C14" s="2">
        <f t="shared" si="0"/>
        <v>16200</v>
      </c>
    </row>
  </sheetData>
  <mergeCells count="2">
    <mergeCell ref="A1:C1"/>
    <mergeCell ref="A3:A4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 助学金</vt:lpstr>
      <vt:lpstr>免学费</vt:lpstr>
      <vt:lpstr>奖学金</vt:lpstr>
      <vt:lpstr>免学费!Print_Titles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USER-</cp:lastModifiedBy>
  <cp:lastPrinted>2020-11-28T05:15:00Z</cp:lastPrinted>
  <dcterms:created xsi:type="dcterms:W3CDTF">2020-09-23T02:47:00Z</dcterms:created>
  <dcterms:modified xsi:type="dcterms:W3CDTF">2022-01-04T04:59:27Z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