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200" windowHeight="7215" activeTab="5"/>
  </bookViews>
  <sheets>
    <sheet name="Sheet1" sheetId="1" r:id="rId1"/>
    <sheet name="Sheet2" sheetId="2" r:id="rId2"/>
    <sheet name="Sheet3" sheetId="3" r:id="rId3"/>
    <sheet name="Sheet4" sheetId="4" r:id="rId4"/>
    <sheet name="Sheet5" sheetId="5" r:id="rId5"/>
    <sheet name="Sheet6" sheetId="6" r:id="rId6"/>
  </sheets>
  <calcPr calcId="114210"/>
</workbook>
</file>

<file path=xl/calcChain.xml><?xml version="1.0" encoding="utf-8"?>
<calcChain xmlns="http://schemas.openxmlformats.org/spreadsheetml/2006/main">
  <c r="L10" i="5"/>
  <c r="C8"/>
  <c r="D8"/>
  <c r="E8"/>
  <c r="F8"/>
  <c r="G8"/>
  <c r="H8"/>
  <c r="I8"/>
  <c r="J8"/>
  <c r="K9"/>
  <c r="K8"/>
  <c r="L9"/>
  <c r="L8"/>
  <c r="B8"/>
  <c r="C9"/>
  <c r="D9"/>
  <c r="E9"/>
  <c r="F9"/>
  <c r="G9"/>
  <c r="H9"/>
  <c r="I9"/>
  <c r="J9"/>
  <c r="B9"/>
  <c r="I10"/>
  <c r="G10"/>
  <c r="B10"/>
  <c r="C10"/>
  <c r="D10"/>
  <c r="C7" i="4"/>
  <c r="D7"/>
  <c r="E7"/>
  <c r="F7"/>
  <c r="G7"/>
  <c r="B7"/>
  <c r="C7" i="3"/>
  <c r="D7"/>
  <c r="E7"/>
  <c r="F7"/>
  <c r="G7"/>
  <c r="B7"/>
  <c r="C7" i="2"/>
  <c r="D7"/>
  <c r="E7"/>
  <c r="F7"/>
  <c r="G7"/>
  <c r="B7"/>
  <c r="G10"/>
  <c r="G11"/>
  <c r="G9"/>
  <c r="C9"/>
  <c r="D9"/>
  <c r="E9"/>
  <c r="O14" i="1"/>
  <c r="O10"/>
  <c r="O11"/>
  <c r="O8"/>
  <c r="M8"/>
  <c r="M10"/>
  <c r="M11"/>
  <c r="C7"/>
  <c r="D7"/>
  <c r="E7"/>
  <c r="F7"/>
  <c r="G7"/>
  <c r="H7"/>
  <c r="I7"/>
  <c r="J7"/>
  <c r="K7"/>
  <c r="L7"/>
  <c r="M7"/>
  <c r="N7"/>
  <c r="O7"/>
  <c r="B7"/>
  <c r="D9" i="6"/>
  <c r="E9"/>
  <c r="G9"/>
  <c r="H9"/>
  <c r="J9"/>
  <c r="K9"/>
  <c r="M9"/>
  <c r="M8"/>
  <c r="L8"/>
  <c r="K8"/>
  <c r="J8"/>
  <c r="I8"/>
  <c r="H8"/>
  <c r="G8"/>
  <c r="F8"/>
  <c r="E8"/>
  <c r="D8"/>
  <c r="C8"/>
  <c r="B8"/>
  <c r="D18" i="5"/>
  <c r="E18"/>
  <c r="F18"/>
  <c r="H18"/>
  <c r="J18"/>
  <c r="L18"/>
  <c r="L17"/>
  <c r="K17"/>
  <c r="J17"/>
  <c r="H17"/>
  <c r="F17"/>
  <c r="E17"/>
  <c r="D17"/>
  <c r="C17"/>
  <c r="B17"/>
  <c r="D16"/>
  <c r="E16"/>
  <c r="F16"/>
  <c r="H16"/>
  <c r="J16"/>
  <c r="K16"/>
  <c r="D15"/>
  <c r="E15"/>
  <c r="F15"/>
  <c r="H15"/>
  <c r="J15"/>
  <c r="K15"/>
  <c r="L14"/>
  <c r="K14"/>
  <c r="J14"/>
  <c r="I14"/>
  <c r="H14"/>
  <c r="G14"/>
  <c r="F14"/>
  <c r="E14"/>
  <c r="D14"/>
  <c r="C14"/>
  <c r="B14"/>
  <c r="D13"/>
  <c r="E13"/>
  <c r="F13"/>
  <c r="H13"/>
  <c r="J13"/>
  <c r="L13"/>
  <c r="D12"/>
  <c r="E12"/>
  <c r="F12"/>
  <c r="H12"/>
  <c r="J12"/>
  <c r="L12"/>
  <c r="L11"/>
  <c r="K11"/>
  <c r="J11"/>
  <c r="I11"/>
  <c r="H11"/>
  <c r="G11"/>
  <c r="F11"/>
  <c r="E11"/>
  <c r="D11"/>
  <c r="C11"/>
  <c r="B11"/>
  <c r="E10"/>
  <c r="F10"/>
  <c r="H10"/>
  <c r="J10"/>
  <c r="C19" i="4"/>
  <c r="E19"/>
  <c r="G19"/>
  <c r="G18"/>
  <c r="F18"/>
  <c r="E18"/>
  <c r="C18"/>
  <c r="B18"/>
  <c r="G17"/>
  <c r="C16"/>
  <c r="E16"/>
  <c r="G16"/>
  <c r="G15"/>
  <c r="F15"/>
  <c r="E15"/>
  <c r="D15"/>
  <c r="C15"/>
  <c r="B15"/>
  <c r="C14"/>
  <c r="E14"/>
  <c r="G14"/>
  <c r="C13"/>
  <c r="E13"/>
  <c r="G13"/>
  <c r="G12"/>
  <c r="F12"/>
  <c r="E12"/>
  <c r="D12"/>
  <c r="C12"/>
  <c r="B12"/>
  <c r="C11"/>
  <c r="E11"/>
  <c r="G11"/>
  <c r="E10"/>
  <c r="G10"/>
  <c r="C9"/>
  <c r="E9"/>
  <c r="G9"/>
  <c r="G8"/>
  <c r="F8"/>
  <c r="E8"/>
  <c r="D8"/>
  <c r="C8"/>
  <c r="B8"/>
  <c r="C19" i="3"/>
  <c r="E19"/>
  <c r="F19"/>
  <c r="G18"/>
  <c r="F18"/>
  <c r="E18"/>
  <c r="C18"/>
  <c r="B18"/>
  <c r="C17"/>
  <c r="E17"/>
  <c r="F17"/>
  <c r="C16"/>
  <c r="E16"/>
  <c r="F16"/>
  <c r="G15"/>
  <c r="F15"/>
  <c r="E15"/>
  <c r="C15"/>
  <c r="B15"/>
  <c r="C14"/>
  <c r="E14"/>
  <c r="G14"/>
  <c r="C13"/>
  <c r="E13"/>
  <c r="G13"/>
  <c r="G12"/>
  <c r="F12"/>
  <c r="E12"/>
  <c r="D12"/>
  <c r="C12"/>
  <c r="B12"/>
  <c r="C11"/>
  <c r="E11"/>
  <c r="G11"/>
  <c r="E10"/>
  <c r="G10"/>
  <c r="C9"/>
  <c r="E9"/>
  <c r="G9"/>
  <c r="G8"/>
  <c r="F8"/>
  <c r="E8"/>
  <c r="D8"/>
  <c r="C8"/>
  <c r="B8"/>
  <c r="C19" i="2"/>
  <c r="E19"/>
  <c r="F19"/>
  <c r="G18"/>
  <c r="F18"/>
  <c r="E18"/>
  <c r="C18"/>
  <c r="B18"/>
  <c r="C17"/>
  <c r="E17"/>
  <c r="G17"/>
  <c r="C16"/>
  <c r="E16"/>
  <c r="G16"/>
  <c r="G15"/>
  <c r="F15"/>
  <c r="E15"/>
  <c r="D15"/>
  <c r="C15"/>
  <c r="B15"/>
  <c r="C14"/>
  <c r="E14"/>
  <c r="G14"/>
  <c r="C13"/>
  <c r="E13"/>
  <c r="G13"/>
  <c r="G12"/>
  <c r="F12"/>
  <c r="E12"/>
  <c r="D12"/>
  <c r="C12"/>
  <c r="B12"/>
  <c r="C11"/>
  <c r="E11"/>
  <c r="E10"/>
  <c r="G8"/>
  <c r="F8"/>
  <c r="E8"/>
  <c r="D8"/>
  <c r="C8"/>
  <c r="B8"/>
  <c r="M19" i="1"/>
  <c r="N19"/>
  <c r="O18"/>
  <c r="N18"/>
  <c r="M18"/>
  <c r="L18"/>
  <c r="K18"/>
  <c r="J18"/>
  <c r="I18"/>
  <c r="H18"/>
  <c r="G18"/>
  <c r="F18"/>
  <c r="E18"/>
  <c r="D18"/>
  <c r="C18"/>
  <c r="B18"/>
  <c r="M17"/>
  <c r="O17"/>
  <c r="M16"/>
  <c r="O16"/>
  <c r="O15"/>
  <c r="N15"/>
  <c r="M15"/>
  <c r="L15"/>
  <c r="K15"/>
  <c r="J15"/>
  <c r="I15"/>
  <c r="H15"/>
  <c r="G15"/>
  <c r="F15"/>
  <c r="E15"/>
  <c r="D15"/>
  <c r="C15"/>
  <c r="B15"/>
  <c r="M14"/>
  <c r="M13"/>
  <c r="O13"/>
  <c r="M12"/>
  <c r="O12"/>
  <c r="N12"/>
  <c r="L12"/>
  <c r="K12"/>
  <c r="J12"/>
  <c r="I12"/>
  <c r="H12"/>
  <c r="G12"/>
  <c r="F12"/>
  <c r="E12"/>
  <c r="D12"/>
  <c r="C12"/>
  <c r="B12"/>
  <c r="M9"/>
  <c r="O9"/>
  <c r="O6"/>
  <c r="N6"/>
  <c r="M6"/>
  <c r="L6"/>
  <c r="K6"/>
  <c r="J6"/>
  <c r="I6"/>
  <c r="H6"/>
  <c r="G6"/>
  <c r="F6"/>
  <c r="E6"/>
  <c r="D6"/>
  <c r="C6"/>
  <c r="B6"/>
</calcChain>
</file>

<file path=xl/sharedStrings.xml><?xml version="1.0" encoding="utf-8"?>
<sst xmlns="http://schemas.openxmlformats.org/spreadsheetml/2006/main" count="213" uniqueCount="84">
  <si>
    <t>附件1</t>
  </si>
  <si>
    <t>单位：人、万元</t>
  </si>
  <si>
    <t>地区</t>
  </si>
  <si>
    <t>义务教育（生活费）</t>
  </si>
  <si>
    <t>高中（生活费）</t>
  </si>
  <si>
    <t>中职（生活费）</t>
  </si>
  <si>
    <t>高等教育-户籍地部分</t>
  </si>
  <si>
    <t>市属高校免学费</t>
  </si>
  <si>
    <t>应抵扣金额(粤财科教[2019]237号)</t>
  </si>
  <si>
    <t>本次应安排补助资金合计</t>
  </si>
  <si>
    <t>本次实际下达资金</t>
  </si>
  <si>
    <t>待收回</t>
  </si>
  <si>
    <t>核定下达</t>
  </si>
  <si>
    <t>汕尾市合计</t>
  </si>
  <si>
    <t>汕尾职业技术学院</t>
  </si>
  <si>
    <t>城区</t>
  </si>
  <si>
    <t>海丰县</t>
  </si>
  <si>
    <t>红海湾</t>
  </si>
  <si>
    <t>陆丰市</t>
  </si>
  <si>
    <t>华侨管理区</t>
  </si>
  <si>
    <t>陆河县</t>
  </si>
  <si>
    <t>附件1.1</t>
  </si>
  <si>
    <t>2019-2020学年义务教育建档立卡学生生活费补助清算资金安排表</t>
  </si>
  <si>
    <t>2019-2020学年生活费补助（按户籍）</t>
  </si>
  <si>
    <t>2020年春季学期在校确认学生人数</t>
  </si>
  <si>
    <t>应补助金额</t>
  </si>
  <si>
    <t>已下达金额(汕财文[2019]36号)</t>
  </si>
  <si>
    <t>本次安排资金</t>
  </si>
  <si>
    <t>C</t>
  </si>
  <si>
    <t>D=C*0.3*0.6</t>
  </si>
  <si>
    <t>E</t>
  </si>
  <si>
    <t>F=D-E</t>
  </si>
  <si>
    <t>J</t>
  </si>
  <si>
    <t>K</t>
  </si>
  <si>
    <t>市本级小计</t>
  </si>
  <si>
    <t>附件1.2</t>
  </si>
  <si>
    <t>2019-2020学年高中建档立卡学生生活费补助清算资金安排表</t>
  </si>
  <si>
    <t>附件1.5</t>
  </si>
  <si>
    <t>2019-2020学年地市中职建档立卡学生生活费补助清算资金安排表</t>
  </si>
  <si>
    <t>附件1.4</t>
  </si>
  <si>
    <t>2019-2020学年生活费补助</t>
  </si>
  <si>
    <t>省级抵扣（2019-2020学年）</t>
  </si>
  <si>
    <t>2019-2020学年已下达及已抵扣金额(粤财教[2018]366号、[2019]46号)</t>
  </si>
  <si>
    <t>2020-2021学年生活费补助及省级抵扣</t>
  </si>
  <si>
    <t>2020-2021学年已下达及已抵扣金额(汕财文[2020]42号)</t>
  </si>
  <si>
    <t>就读省内</t>
  </si>
  <si>
    <t>人数</t>
  </si>
  <si>
    <t>本专科</t>
  </si>
  <si>
    <t>研究生</t>
  </si>
  <si>
    <t>G=-(C*0.5*0.4+D*1*0.4)</t>
  </si>
  <si>
    <t>D</t>
  </si>
  <si>
    <t>E=C+D</t>
  </si>
  <si>
    <t>F=E*0.7*0.6</t>
  </si>
  <si>
    <t>H</t>
  </si>
  <si>
    <t>I</t>
  </si>
  <si>
    <t>K=F+G-H+I-J</t>
  </si>
  <si>
    <t>L</t>
  </si>
  <si>
    <t>M</t>
  </si>
  <si>
    <t>高校名称</t>
  </si>
  <si>
    <t>2019-2020学年免学费补助</t>
  </si>
  <si>
    <t>2020-2021学年免学费补助</t>
  </si>
  <si>
    <t>已下达金额(粤财教[2018]366号、[2019]46号)</t>
  </si>
  <si>
    <t>E=C*0.5</t>
  </si>
  <si>
    <t>F=D*1</t>
  </si>
  <si>
    <t>G</t>
  </si>
  <si>
    <t>H=E+F-G</t>
  </si>
  <si>
    <t>I=E+F</t>
  </si>
  <si>
    <t>K=I-J</t>
  </si>
  <si>
    <t>L=H+K</t>
  </si>
  <si>
    <t>N</t>
  </si>
  <si>
    <t>汕尾市小计</t>
    <phoneticPr fontId="13" type="noConversion"/>
  </si>
  <si>
    <t>备注</t>
    <phoneticPr fontId="13" type="noConversion"/>
  </si>
  <si>
    <t>省直管县，资金由省直接下达</t>
    <phoneticPr fontId="13" type="noConversion"/>
  </si>
  <si>
    <t>资金由陆丰市下达</t>
    <phoneticPr fontId="13" type="noConversion"/>
  </si>
  <si>
    <t>资金由海丰县下达</t>
    <phoneticPr fontId="13" type="noConversion"/>
  </si>
  <si>
    <t>陆丰市小计</t>
    <phoneticPr fontId="13" type="noConversion"/>
  </si>
  <si>
    <t>海丰县小计</t>
    <phoneticPr fontId="13" type="noConversion"/>
  </si>
  <si>
    <t>陆河县小计</t>
    <phoneticPr fontId="13" type="noConversion"/>
  </si>
  <si>
    <t>2019-2020学年建档立卡学生免学费和生活费补助清算资金安排表</t>
    <phoneticPr fontId="13" type="noConversion"/>
  </si>
  <si>
    <r>
      <t>附件1.</t>
    </r>
    <r>
      <rPr>
        <sz val="11"/>
        <color theme="1"/>
        <rFont val="宋体"/>
        <charset val="134"/>
        <scheme val="minor"/>
      </rPr>
      <t>3</t>
    </r>
    <phoneticPr fontId="13" type="noConversion"/>
  </si>
  <si>
    <t>汕尾市合计</t>
    <phoneticPr fontId="13" type="noConversion"/>
  </si>
  <si>
    <t>2020-2021学年已下达金额(粤财科[2019]237号)</t>
    <phoneticPr fontId="13" type="noConversion"/>
  </si>
  <si>
    <t>2019-2020学年市属高校建档立卡学生免学费补助清算资金安排表</t>
    <phoneticPr fontId="13" type="noConversion"/>
  </si>
  <si>
    <t>2019-2020学年全日制高等教育阶段建档立卡学生免学费和生活费补助清算资金安排表
（户籍地部分）</t>
    <phoneticPr fontId="13" type="noConversion"/>
  </si>
</sst>
</file>

<file path=xl/styles.xml><?xml version="1.0" encoding="utf-8"?>
<styleSheet xmlns="http://schemas.openxmlformats.org/spreadsheetml/2006/main">
  <numFmts count="5">
    <numFmt numFmtId="176" formatCode="#,##0_ "/>
    <numFmt numFmtId="177" formatCode="#,##0_ ;[Red]\-#,##0\ "/>
    <numFmt numFmtId="178" formatCode="#,##0.00_ ;[Red]\-#,##0.00\ "/>
    <numFmt numFmtId="179" formatCode="#,##0.00_ "/>
    <numFmt numFmtId="180" formatCode="#,##0.00;[Red]#,##0.00"/>
  </numFmts>
  <fonts count="18">
    <font>
      <sz val="11"/>
      <color theme="1"/>
      <name val="宋体"/>
      <charset val="134"/>
      <scheme val="minor"/>
    </font>
    <font>
      <sz val="11"/>
      <color indexed="8"/>
      <name val="宋体"/>
      <charset val="134"/>
    </font>
    <font>
      <sz val="15"/>
      <color indexed="8"/>
      <name val="方正小标宋简体"/>
      <charset val="134"/>
    </font>
    <font>
      <sz val="10"/>
      <color indexed="8"/>
      <name val="宋体"/>
      <charset val="134"/>
    </font>
    <font>
      <b/>
      <sz val="11"/>
      <color indexed="8"/>
      <name val="宋体"/>
      <charset val="134"/>
    </font>
    <font>
      <b/>
      <sz val="10"/>
      <color indexed="8"/>
      <name val="宋体"/>
      <charset val="134"/>
    </font>
    <font>
      <b/>
      <sz val="9"/>
      <color indexed="8"/>
      <name val="宋体"/>
      <charset val="134"/>
    </font>
    <font>
      <sz val="16"/>
      <color indexed="8"/>
      <name val="方正小标宋简体"/>
      <charset val="134"/>
    </font>
    <font>
      <sz val="11"/>
      <name val="宋体"/>
      <charset val="134"/>
    </font>
    <font>
      <b/>
      <sz val="10.5"/>
      <color indexed="8"/>
      <name val="宋体"/>
      <charset val="134"/>
    </font>
    <font>
      <b/>
      <sz val="11"/>
      <name val="宋体"/>
      <charset val="134"/>
    </font>
    <font>
      <sz val="10.5"/>
      <color indexed="8"/>
      <name val="宋体"/>
      <charset val="134"/>
    </font>
    <font>
      <sz val="11"/>
      <color indexed="8"/>
      <name val="宋体"/>
      <charset val="134"/>
    </font>
    <font>
      <sz val="9"/>
      <name val="宋体"/>
      <charset val="134"/>
    </font>
    <font>
      <sz val="10"/>
      <name val="宋体"/>
      <charset val="134"/>
    </font>
    <font>
      <sz val="8"/>
      <color indexed="8"/>
      <name val="宋体"/>
      <charset val="134"/>
    </font>
    <font>
      <b/>
      <sz val="12"/>
      <color indexed="8"/>
      <name val="宋体"/>
      <charset val="134"/>
    </font>
    <font>
      <b/>
      <sz val="10"/>
      <name val="宋体"/>
      <charset val="134"/>
    </font>
  </fonts>
  <fills count="3">
    <fill>
      <patternFill patternType="none"/>
    </fill>
    <fill>
      <patternFill patternType="gray125"/>
    </fill>
    <fill>
      <patternFill patternType="solid">
        <fgColor indexed="2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79">
    <xf numFmtId="0" fontId="0" fillId="0" borderId="0" xfId="0">
      <alignment vertical="center"/>
    </xf>
    <xf numFmtId="0" fontId="1" fillId="0" borderId="0" xfId="0" applyFont="1" applyFill="1" applyAlignment="1"/>
    <xf numFmtId="178" fontId="1" fillId="0" borderId="0" xfId="0" applyNumberFormat="1" applyFont="1" applyFill="1" applyAlignment="1"/>
    <xf numFmtId="0" fontId="3" fillId="0" borderId="0" xfId="0" applyFont="1" applyFill="1" applyAlignment="1">
      <alignment horizontal="left"/>
    </xf>
    <xf numFmtId="178" fontId="3" fillId="0" borderId="0" xfId="0" applyNumberFormat="1" applyFont="1" applyFill="1" applyAlignment="1"/>
    <xf numFmtId="178"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3" fillId="0" borderId="0" xfId="0" applyFont="1" applyFill="1" applyAlignment="1">
      <alignment horizontal="right" vertical="center"/>
    </xf>
    <xf numFmtId="0" fontId="1" fillId="0" borderId="0" xfId="0" applyFont="1" applyFill="1" applyAlignment="1">
      <alignment horizontal="center" vertical="center" wrapText="1"/>
    </xf>
    <xf numFmtId="178" fontId="1" fillId="0" borderId="0" xfId="0" applyNumberFormat="1" applyFont="1" applyFill="1" applyAlignment="1">
      <alignment horizontal="center" vertical="center" wrapText="1"/>
    </xf>
    <xf numFmtId="178" fontId="3" fillId="0" borderId="0" xfId="0" applyNumberFormat="1" applyFont="1" applyFill="1" applyAlignment="1">
      <alignment horizontal="right" vertical="center"/>
    </xf>
    <xf numFmtId="178" fontId="5" fillId="0" borderId="2"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3" fillId="0" borderId="0" xfId="0" applyFont="1" applyFill="1" applyAlignment="1">
      <alignment horizontal="center" vertical="center" wrapText="1"/>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8" fontId="3"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1" fillId="0" borderId="0" xfId="0" applyFont="1" applyFill="1" applyAlignment="1">
      <alignment vertical="center" wrapText="1"/>
    </xf>
    <xf numFmtId="0" fontId="3" fillId="0" borderId="1" xfId="0" applyFont="1" applyFill="1" applyBorder="1" applyAlignment="1">
      <alignment vertical="center" wrapText="1"/>
    </xf>
    <xf numFmtId="0" fontId="4" fillId="2" borderId="1" xfId="0" applyFont="1" applyFill="1" applyBorder="1" applyAlignment="1">
      <alignment horizontal="center" vertical="center" wrapText="1"/>
    </xf>
    <xf numFmtId="178" fontId="10" fillId="2"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177" fontId="10" fillId="2"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center" vertical="center"/>
    </xf>
    <xf numFmtId="179" fontId="14" fillId="0" borderId="1" xfId="1" applyNumberFormat="1" applyFont="1" applyFill="1" applyBorder="1" applyAlignment="1">
      <alignment horizontal="center" vertical="center"/>
    </xf>
    <xf numFmtId="176" fontId="14" fillId="0" borderId="1" xfId="1"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0" fontId="1" fillId="0" borderId="0" xfId="0" applyFont="1" applyFill="1" applyAlignment="1">
      <alignment vertical="center"/>
    </xf>
    <xf numFmtId="0" fontId="4" fillId="2" borderId="6"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xf>
    <xf numFmtId="180" fontId="4"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8" fontId="3" fillId="0" borderId="11" xfId="0" applyNumberFormat="1" applyFont="1" applyFill="1" applyBorder="1" applyAlignment="1">
      <alignment horizontal="right" vertical="center"/>
    </xf>
    <xf numFmtId="0" fontId="7" fillId="0" borderId="0" xfId="0" applyFont="1" applyFill="1" applyAlignment="1">
      <alignment horizontal="center" vertical="center" wrapText="1"/>
    </xf>
    <xf numFmtId="178" fontId="5" fillId="0" borderId="2" xfId="0" applyNumberFormat="1" applyFont="1" applyFill="1" applyBorder="1" applyAlignment="1">
      <alignment horizontal="center" vertical="center" wrapText="1"/>
    </xf>
    <xf numFmtId="178" fontId="5" fillId="0" borderId="7"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178" fontId="5" fillId="0" borderId="9" xfId="0" applyNumberFormat="1" applyFont="1" applyFill="1" applyBorder="1" applyAlignment="1">
      <alignment vertical="center" wrapText="1"/>
    </xf>
    <xf numFmtId="178"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vertical="center" wrapText="1"/>
    </xf>
    <xf numFmtId="178"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0" fontId="2" fillId="0" borderId="0" xfId="0" applyFont="1" applyFill="1" applyAlignment="1">
      <alignment horizontal="center" vertical="center"/>
    </xf>
    <xf numFmtId="178" fontId="2"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178" fontId="5" fillId="0" borderId="4" xfId="0" applyNumberFormat="1" applyFont="1" applyFill="1" applyBorder="1" applyAlignment="1">
      <alignment horizontal="left" vertical="center" wrapText="1"/>
    </xf>
    <xf numFmtId="178" fontId="5" fillId="0" borderId="6" xfId="0" applyNumberFormat="1" applyFont="1" applyFill="1" applyBorder="1" applyAlignment="1">
      <alignment horizontal="left" vertical="center" wrapText="1"/>
    </xf>
  </cellXfs>
  <cellStyles count="2">
    <cellStyle name="百分比" xfId="1" builtinId="5"/>
    <cellStyle name="常规" xfId="0" builtinId="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Q19"/>
  <sheetViews>
    <sheetView workbookViewId="0">
      <selection activeCell="R12" sqref="R12"/>
    </sheetView>
  </sheetViews>
  <sheetFormatPr defaultColWidth="9.875" defaultRowHeight="18.75" customHeight="1"/>
  <cols>
    <col min="1" max="1" width="14.125" style="12" customWidth="1"/>
    <col min="2" max="15" width="10.75" style="13" customWidth="1"/>
    <col min="16" max="16" width="11.125" style="17" customWidth="1"/>
    <col min="17" max="17" width="9.875" style="12"/>
    <col min="18" max="16384" width="9.875" style="1"/>
  </cols>
  <sheetData>
    <row r="1" spans="1:17" ht="15.95" customHeight="1">
      <c r="A1" s="23" t="s">
        <v>0</v>
      </c>
    </row>
    <row r="2" spans="1:17" ht="24.95" customHeight="1">
      <c r="A2" s="53" t="s">
        <v>78</v>
      </c>
      <c r="B2" s="53"/>
      <c r="C2" s="53"/>
      <c r="D2" s="53"/>
      <c r="E2" s="53"/>
      <c r="F2" s="53"/>
      <c r="G2" s="53"/>
      <c r="H2" s="53"/>
      <c r="I2" s="53"/>
      <c r="J2" s="53"/>
      <c r="K2" s="53"/>
      <c r="L2" s="53"/>
      <c r="M2" s="53"/>
      <c r="N2" s="53"/>
      <c r="O2" s="53"/>
      <c r="P2" s="53"/>
    </row>
    <row r="3" spans="1:17" ht="15" customHeight="1">
      <c r="A3" s="11"/>
      <c r="B3" s="14"/>
      <c r="C3" s="20"/>
      <c r="D3" s="14"/>
      <c r="E3" s="14"/>
      <c r="F3" s="14"/>
      <c r="G3" s="14"/>
      <c r="H3" s="14"/>
      <c r="I3" s="14"/>
      <c r="J3" s="14"/>
      <c r="K3" s="14"/>
      <c r="L3" s="14"/>
      <c r="M3" s="20"/>
      <c r="N3" s="20"/>
      <c r="O3" s="52" t="s">
        <v>1</v>
      </c>
      <c r="P3" s="52"/>
      <c r="Q3" s="17"/>
    </row>
    <row r="4" spans="1:17" ht="46.5" customHeight="1">
      <c r="A4" s="61" t="s">
        <v>2</v>
      </c>
      <c r="B4" s="54" t="s">
        <v>3</v>
      </c>
      <c r="C4" s="55"/>
      <c r="D4" s="56" t="s">
        <v>4</v>
      </c>
      <c r="E4" s="57"/>
      <c r="F4" s="58" t="s">
        <v>5</v>
      </c>
      <c r="G4" s="58"/>
      <c r="H4" s="58" t="s">
        <v>6</v>
      </c>
      <c r="I4" s="58"/>
      <c r="J4" s="58" t="s">
        <v>7</v>
      </c>
      <c r="K4" s="59"/>
      <c r="L4" s="58" t="s">
        <v>8</v>
      </c>
      <c r="M4" s="60" t="s">
        <v>9</v>
      </c>
      <c r="N4" s="60" t="s">
        <v>10</v>
      </c>
      <c r="O4" s="60"/>
      <c r="P4" s="51" t="s">
        <v>71</v>
      </c>
      <c r="Q4" s="21"/>
    </row>
    <row r="5" spans="1:17" ht="46.5" customHeight="1">
      <c r="A5" s="61"/>
      <c r="B5" s="5" t="s">
        <v>11</v>
      </c>
      <c r="C5" s="5" t="s">
        <v>12</v>
      </c>
      <c r="D5" s="5" t="s">
        <v>11</v>
      </c>
      <c r="E5" s="5" t="s">
        <v>12</v>
      </c>
      <c r="F5" s="5" t="s">
        <v>11</v>
      </c>
      <c r="G5" s="5" t="s">
        <v>12</v>
      </c>
      <c r="H5" s="5" t="s">
        <v>11</v>
      </c>
      <c r="I5" s="5" t="s">
        <v>12</v>
      </c>
      <c r="J5" s="5" t="s">
        <v>11</v>
      </c>
      <c r="K5" s="5" t="s">
        <v>12</v>
      </c>
      <c r="L5" s="58"/>
      <c r="M5" s="60"/>
      <c r="N5" s="5" t="s">
        <v>11</v>
      </c>
      <c r="O5" s="5" t="s">
        <v>12</v>
      </c>
      <c r="P5" s="51"/>
      <c r="Q5" s="21"/>
    </row>
    <row r="6" spans="1:17" ht="60" customHeight="1">
      <c r="A6" s="31" t="s">
        <v>13</v>
      </c>
      <c r="B6" s="32">
        <f t="shared" ref="B6:O6" si="0">SUM(B7,B12,B15,B18)</f>
        <v>-9.9000000000000501</v>
      </c>
      <c r="C6" s="32">
        <f t="shared" si="0"/>
        <v>156.96000000000006</v>
      </c>
      <c r="D6" s="32">
        <f t="shared" si="0"/>
        <v>-20.160000000000011</v>
      </c>
      <c r="E6" s="32">
        <f t="shared" si="0"/>
        <v>13.13999999999999</v>
      </c>
      <c r="F6" s="32">
        <f t="shared" si="0"/>
        <v>0</v>
      </c>
      <c r="G6" s="32">
        <f t="shared" si="0"/>
        <v>90.539999999999992</v>
      </c>
      <c r="H6" s="32">
        <f t="shared" si="0"/>
        <v>-14.559999999999999</v>
      </c>
      <c r="I6" s="32">
        <f t="shared" si="0"/>
        <v>80.939999999999898</v>
      </c>
      <c r="J6" s="32">
        <f t="shared" si="0"/>
        <v>0</v>
      </c>
      <c r="K6" s="32">
        <f t="shared" si="0"/>
        <v>75</v>
      </c>
      <c r="L6" s="32">
        <f t="shared" si="0"/>
        <v>0</v>
      </c>
      <c r="M6" s="32">
        <f t="shared" si="0"/>
        <v>371.95999999999987</v>
      </c>
      <c r="N6" s="32">
        <f t="shared" si="0"/>
        <v>-1.3800000000000612</v>
      </c>
      <c r="O6" s="32">
        <f t="shared" si="0"/>
        <v>373.33999999999992</v>
      </c>
      <c r="P6" s="33"/>
      <c r="Q6" s="21"/>
    </row>
    <row r="7" spans="1:17" ht="22.5" customHeight="1">
      <c r="A7" s="25" t="s">
        <v>70</v>
      </c>
      <c r="B7" s="26">
        <f>SUM(B8:B11)</f>
        <v>-1.08</v>
      </c>
      <c r="C7" s="26">
        <f t="shared" ref="C7:O7" si="1">SUM(C8:C11)</f>
        <v>69.3</v>
      </c>
      <c r="D7" s="26">
        <f t="shared" si="1"/>
        <v>0</v>
      </c>
      <c r="E7" s="26">
        <f t="shared" si="1"/>
        <v>7.7399999999999993</v>
      </c>
      <c r="F7" s="26">
        <f t="shared" si="1"/>
        <v>0</v>
      </c>
      <c r="G7" s="26">
        <f t="shared" si="1"/>
        <v>9.36</v>
      </c>
      <c r="H7" s="26">
        <f t="shared" si="1"/>
        <v>-2.38</v>
      </c>
      <c r="I7" s="26">
        <f t="shared" si="1"/>
        <v>34.58</v>
      </c>
      <c r="J7" s="26">
        <f t="shared" si="1"/>
        <v>0</v>
      </c>
      <c r="K7" s="26">
        <f t="shared" si="1"/>
        <v>75</v>
      </c>
      <c r="L7" s="26">
        <f t="shared" si="1"/>
        <v>0</v>
      </c>
      <c r="M7" s="26">
        <f t="shared" si="1"/>
        <v>192.51999999999998</v>
      </c>
      <c r="N7" s="26">
        <f t="shared" si="1"/>
        <v>0</v>
      </c>
      <c r="O7" s="26">
        <f t="shared" si="1"/>
        <v>192.51999999999998</v>
      </c>
      <c r="P7" s="29"/>
    </row>
    <row r="8" spans="1:17" ht="22.5" customHeight="1">
      <c r="A8" s="24" t="s">
        <v>14</v>
      </c>
      <c r="B8" s="27"/>
      <c r="C8" s="27"/>
      <c r="D8" s="27"/>
      <c r="E8" s="27"/>
      <c r="F8" s="27"/>
      <c r="G8" s="27"/>
      <c r="H8" s="27"/>
      <c r="I8" s="27"/>
      <c r="J8" s="27"/>
      <c r="K8" s="27">
        <v>75</v>
      </c>
      <c r="L8" s="27"/>
      <c r="M8" s="27">
        <f>B8+C8+D8+E8+F8+G8+H8+I8+J8+K8+L8</f>
        <v>75</v>
      </c>
      <c r="N8" s="27"/>
      <c r="O8" s="27">
        <f>M8</f>
        <v>75</v>
      </c>
      <c r="P8" s="29"/>
    </row>
    <row r="9" spans="1:17" ht="22.5" customHeight="1">
      <c r="A9" s="24" t="s">
        <v>15</v>
      </c>
      <c r="B9" s="27">
        <v>-1.08</v>
      </c>
      <c r="C9" s="27">
        <v>-4.1400000000000103</v>
      </c>
      <c r="D9" s="27"/>
      <c r="E9" s="27">
        <v>-3.96</v>
      </c>
      <c r="F9" s="27"/>
      <c r="G9" s="27">
        <v>-0.18</v>
      </c>
      <c r="H9" s="27">
        <v>-2.38</v>
      </c>
      <c r="I9" s="27">
        <v>34.58</v>
      </c>
      <c r="J9" s="27"/>
      <c r="K9" s="27"/>
      <c r="L9" s="27"/>
      <c r="M9" s="27">
        <f>B9+C9+D9+E9+F9+G9+H9+I9+J9+K9+L9</f>
        <v>22.839999999999989</v>
      </c>
      <c r="N9" s="27"/>
      <c r="O9" s="27">
        <f>M9</f>
        <v>22.839999999999989</v>
      </c>
      <c r="P9" s="29"/>
    </row>
    <row r="10" spans="1:17" ht="22.5" customHeight="1">
      <c r="A10" s="24" t="s">
        <v>16</v>
      </c>
      <c r="B10" s="27"/>
      <c r="C10" s="27">
        <v>58.32</v>
      </c>
      <c r="D10" s="27"/>
      <c r="E10" s="27">
        <v>10.98</v>
      </c>
      <c r="F10" s="27"/>
      <c r="G10" s="27">
        <v>2.52</v>
      </c>
      <c r="H10" s="27"/>
      <c r="I10" s="27"/>
      <c r="J10" s="27"/>
      <c r="K10" s="27"/>
      <c r="L10" s="27"/>
      <c r="M10" s="27">
        <f>B10+C10+D10+E10+F10+G10+H10+I10+J10+K10+L10</f>
        <v>71.819999999999993</v>
      </c>
      <c r="N10" s="27"/>
      <c r="O10" s="27">
        <f>M10</f>
        <v>71.819999999999993</v>
      </c>
      <c r="P10" s="29"/>
    </row>
    <row r="11" spans="1:17" ht="22.5" customHeight="1">
      <c r="A11" s="24" t="s">
        <v>17</v>
      </c>
      <c r="B11" s="27"/>
      <c r="C11" s="27">
        <v>15.12</v>
      </c>
      <c r="D11" s="27"/>
      <c r="E11" s="27">
        <v>0.71999999999999897</v>
      </c>
      <c r="F11" s="27"/>
      <c r="G11" s="27">
        <v>7.02</v>
      </c>
      <c r="H11" s="27"/>
      <c r="I11" s="27"/>
      <c r="J11" s="27"/>
      <c r="K11" s="27"/>
      <c r="L11" s="27"/>
      <c r="M11" s="27">
        <f>B11+C11+D11+E11+F11+G11+H11+I11+J11+K11+L11</f>
        <v>22.86</v>
      </c>
      <c r="N11" s="27"/>
      <c r="O11" s="27">
        <f>M11</f>
        <v>22.86</v>
      </c>
      <c r="P11" s="29"/>
    </row>
    <row r="12" spans="1:17" ht="22.5" customHeight="1">
      <c r="A12" s="25" t="s">
        <v>75</v>
      </c>
      <c r="B12" s="26">
        <f t="shared" ref="B12:M12" si="2">SUM(B13:B14)</f>
        <v>0</v>
      </c>
      <c r="C12" s="26">
        <f t="shared" si="2"/>
        <v>80.280000000000101</v>
      </c>
      <c r="D12" s="26">
        <f t="shared" si="2"/>
        <v>0</v>
      </c>
      <c r="E12" s="26">
        <f t="shared" si="2"/>
        <v>5.3999999999999897</v>
      </c>
      <c r="F12" s="26">
        <f t="shared" si="2"/>
        <v>0</v>
      </c>
      <c r="G12" s="26">
        <f t="shared" si="2"/>
        <v>56.699999999999996</v>
      </c>
      <c r="H12" s="26">
        <f t="shared" si="2"/>
        <v>0</v>
      </c>
      <c r="I12" s="26">
        <f t="shared" si="2"/>
        <v>38.379999999999903</v>
      </c>
      <c r="J12" s="26">
        <f t="shared" si="2"/>
        <v>0</v>
      </c>
      <c r="K12" s="26">
        <f t="shared" si="2"/>
        <v>0</v>
      </c>
      <c r="L12" s="26">
        <f t="shared" si="2"/>
        <v>0</v>
      </c>
      <c r="M12" s="26">
        <f t="shared" si="2"/>
        <v>180.76</v>
      </c>
      <c r="N12" s="26">
        <f>SUM(N13:N13)</f>
        <v>0</v>
      </c>
      <c r="O12" s="26">
        <f t="shared" ref="O12:O17" si="3">M12</f>
        <v>180.76</v>
      </c>
      <c r="P12" s="29"/>
    </row>
    <row r="13" spans="1:17" ht="22.5" customHeight="1">
      <c r="A13" s="24" t="s">
        <v>18</v>
      </c>
      <c r="B13" s="27"/>
      <c r="C13" s="27">
        <v>77.940000000000097</v>
      </c>
      <c r="D13" s="27"/>
      <c r="E13" s="27">
        <v>4.8599999999999897</v>
      </c>
      <c r="F13" s="27"/>
      <c r="G13" s="27">
        <v>55.26</v>
      </c>
      <c r="H13" s="27"/>
      <c r="I13" s="27">
        <v>34.599999999999902</v>
      </c>
      <c r="J13" s="27"/>
      <c r="K13" s="27"/>
      <c r="L13" s="27"/>
      <c r="M13" s="27">
        <f>B13+C13+D13+E13+F13+G13+H13+I13+J13+K13+L13</f>
        <v>172.66</v>
      </c>
      <c r="N13" s="27"/>
      <c r="O13" s="27">
        <f t="shared" si="3"/>
        <v>172.66</v>
      </c>
      <c r="P13" s="30" t="s">
        <v>72</v>
      </c>
    </row>
    <row r="14" spans="1:17" ht="22.5" customHeight="1">
      <c r="A14" s="24" t="s">
        <v>19</v>
      </c>
      <c r="B14" s="27"/>
      <c r="C14" s="27">
        <v>2.34</v>
      </c>
      <c r="D14" s="27"/>
      <c r="E14" s="27">
        <v>0.54</v>
      </c>
      <c r="F14" s="27"/>
      <c r="G14" s="27">
        <v>1.44</v>
      </c>
      <c r="H14" s="27"/>
      <c r="I14" s="27">
        <v>3.78</v>
      </c>
      <c r="J14" s="27"/>
      <c r="K14" s="27"/>
      <c r="L14" s="27"/>
      <c r="M14" s="27">
        <f>B14+C14+D14+E14+F14+G14+H14+I14+J14+K14+L14</f>
        <v>8.1</v>
      </c>
      <c r="N14" s="27"/>
      <c r="O14" s="27">
        <f t="shared" si="3"/>
        <v>8.1</v>
      </c>
      <c r="P14" s="30" t="s">
        <v>73</v>
      </c>
    </row>
    <row r="15" spans="1:17" ht="22.5" customHeight="1">
      <c r="A15" s="25" t="s">
        <v>76</v>
      </c>
      <c r="B15" s="26">
        <f t="shared" ref="B15:O15" si="4">SUM(B16:B17)</f>
        <v>0</v>
      </c>
      <c r="C15" s="26">
        <f t="shared" si="4"/>
        <v>7.3799999999999599</v>
      </c>
      <c r="D15" s="26">
        <f t="shared" si="4"/>
        <v>-16.02</v>
      </c>
      <c r="E15" s="26">
        <f t="shared" si="4"/>
        <v>0</v>
      </c>
      <c r="F15" s="26">
        <f t="shared" si="4"/>
        <v>0</v>
      </c>
      <c r="G15" s="26">
        <f t="shared" si="4"/>
        <v>20.88</v>
      </c>
      <c r="H15" s="26">
        <f t="shared" si="4"/>
        <v>-12.18</v>
      </c>
      <c r="I15" s="26">
        <f t="shared" si="4"/>
        <v>0</v>
      </c>
      <c r="J15" s="26">
        <f t="shared" si="4"/>
        <v>0</v>
      </c>
      <c r="K15" s="26">
        <f t="shared" si="4"/>
        <v>0</v>
      </c>
      <c r="L15" s="26">
        <f t="shared" si="4"/>
        <v>0</v>
      </c>
      <c r="M15" s="26">
        <f t="shared" si="4"/>
        <v>5.9999999999959641E-2</v>
      </c>
      <c r="N15" s="26">
        <f t="shared" si="4"/>
        <v>0</v>
      </c>
      <c r="O15" s="26">
        <f t="shared" si="4"/>
        <v>5.9999999999959641E-2</v>
      </c>
      <c r="P15" s="30"/>
    </row>
    <row r="16" spans="1:17" ht="22.5" customHeight="1">
      <c r="A16" s="24" t="s">
        <v>16</v>
      </c>
      <c r="B16" s="27"/>
      <c r="C16" s="27">
        <v>7.91999999999996</v>
      </c>
      <c r="D16" s="28">
        <v>-27.72</v>
      </c>
      <c r="E16" s="27"/>
      <c r="F16" s="27"/>
      <c r="G16" s="27">
        <v>22.86</v>
      </c>
      <c r="H16" s="27">
        <v>-42.11</v>
      </c>
      <c r="I16" s="27"/>
      <c r="J16" s="27"/>
      <c r="K16" s="27"/>
      <c r="L16" s="27"/>
      <c r="M16" s="27">
        <f>B16+C16+D16+E16+F16+G16+H16+I16+J16+K16+L16</f>
        <v>-39.05000000000004</v>
      </c>
      <c r="N16" s="27"/>
      <c r="O16" s="27">
        <f t="shared" si="3"/>
        <v>-39.05000000000004</v>
      </c>
      <c r="P16" s="30" t="s">
        <v>72</v>
      </c>
    </row>
    <row r="17" spans="1:16" ht="22.5" customHeight="1">
      <c r="A17" s="24" t="s">
        <v>17</v>
      </c>
      <c r="B17" s="27"/>
      <c r="C17" s="27">
        <v>-0.54</v>
      </c>
      <c r="D17" s="28">
        <v>11.7</v>
      </c>
      <c r="E17" s="27"/>
      <c r="F17" s="27"/>
      <c r="G17" s="27">
        <v>-1.98</v>
      </c>
      <c r="H17" s="27">
        <v>29.93</v>
      </c>
      <c r="I17" s="27"/>
      <c r="J17" s="27"/>
      <c r="K17" s="27"/>
      <c r="L17" s="27"/>
      <c r="M17" s="27">
        <f>B17+C17+D17+E17+F17+G17+H17+I17+J17+K17+L17</f>
        <v>39.11</v>
      </c>
      <c r="N17" s="27"/>
      <c r="O17" s="27">
        <f t="shared" si="3"/>
        <v>39.11</v>
      </c>
      <c r="P17" s="30" t="s">
        <v>74</v>
      </c>
    </row>
    <row r="18" spans="1:16" ht="22.5" customHeight="1">
      <c r="A18" s="25" t="s">
        <v>77</v>
      </c>
      <c r="B18" s="26">
        <f t="shared" ref="B18:O18" si="5">B19</f>
        <v>-8.82000000000005</v>
      </c>
      <c r="C18" s="26">
        <f t="shared" si="5"/>
        <v>0</v>
      </c>
      <c r="D18" s="26">
        <f t="shared" si="5"/>
        <v>-4.1400000000000103</v>
      </c>
      <c r="E18" s="26">
        <f t="shared" si="5"/>
        <v>0</v>
      </c>
      <c r="F18" s="26">
        <f t="shared" si="5"/>
        <v>0</v>
      </c>
      <c r="G18" s="26">
        <f t="shared" si="5"/>
        <v>3.6</v>
      </c>
      <c r="H18" s="26">
        <f t="shared" si="5"/>
        <v>0</v>
      </c>
      <c r="I18" s="26">
        <f t="shared" si="5"/>
        <v>7.98</v>
      </c>
      <c r="J18" s="26">
        <f t="shared" si="5"/>
        <v>0</v>
      </c>
      <c r="K18" s="26">
        <f t="shared" si="5"/>
        <v>0</v>
      </c>
      <c r="L18" s="26">
        <f t="shared" si="5"/>
        <v>0</v>
      </c>
      <c r="M18" s="26">
        <f t="shared" si="5"/>
        <v>-1.3800000000000612</v>
      </c>
      <c r="N18" s="26">
        <f t="shared" si="5"/>
        <v>-1.3800000000000612</v>
      </c>
      <c r="O18" s="26">
        <f t="shared" si="5"/>
        <v>0</v>
      </c>
      <c r="P18" s="30"/>
    </row>
    <row r="19" spans="1:16" ht="22.5" customHeight="1">
      <c r="A19" s="24" t="s">
        <v>20</v>
      </c>
      <c r="B19" s="27">
        <v>-8.82000000000005</v>
      </c>
      <c r="C19" s="27"/>
      <c r="D19" s="27">
        <v>-4.1400000000000103</v>
      </c>
      <c r="E19" s="27"/>
      <c r="F19" s="27"/>
      <c r="G19" s="27">
        <v>3.6</v>
      </c>
      <c r="H19" s="27"/>
      <c r="I19" s="27">
        <v>7.98</v>
      </c>
      <c r="J19" s="27"/>
      <c r="K19" s="27"/>
      <c r="L19" s="27"/>
      <c r="M19" s="27">
        <f>B19+C19+D19+E19+F19+G19+H19+I19+J19+K19+L19</f>
        <v>-1.3800000000000612</v>
      </c>
      <c r="N19" s="27">
        <f>M19</f>
        <v>-1.3800000000000612</v>
      </c>
      <c r="O19" s="27"/>
      <c r="P19" s="30" t="s">
        <v>72</v>
      </c>
    </row>
  </sheetData>
  <mergeCells count="12">
    <mergeCell ref="L4:L5"/>
    <mergeCell ref="M4:M5"/>
    <mergeCell ref="P4:P5"/>
    <mergeCell ref="O3:P3"/>
    <mergeCell ref="A2:P2"/>
    <mergeCell ref="B4:C4"/>
    <mergeCell ref="D4:E4"/>
    <mergeCell ref="F4:G4"/>
    <mergeCell ref="H4:I4"/>
    <mergeCell ref="J4:K4"/>
    <mergeCell ref="N4:O4"/>
    <mergeCell ref="A4:A5"/>
  </mergeCells>
  <phoneticPr fontId="13" type="noConversion"/>
  <conditionalFormatting sqref="A4:A6">
    <cfRule type="duplicateValues" dxfId="4" priority="1"/>
  </conditionalFormatting>
  <pageMargins left="0.75" right="0.75" top="1" bottom="1" header="0.5" footer="0.5"/>
  <pageSetup paperSize="9" scale="75" orientation="landscape" r:id="rId1"/>
</worksheet>
</file>

<file path=xl/worksheets/sheet2.xml><?xml version="1.0" encoding="utf-8"?>
<worksheet xmlns="http://schemas.openxmlformats.org/spreadsheetml/2006/main" xmlns:r="http://schemas.openxmlformats.org/officeDocument/2006/relationships">
  <dimension ref="A1:G19"/>
  <sheetViews>
    <sheetView workbookViewId="0">
      <selection activeCell="M8" sqref="M8"/>
    </sheetView>
  </sheetViews>
  <sheetFormatPr defaultColWidth="8.875" defaultRowHeight="13.5"/>
  <cols>
    <col min="1" max="1" width="14.25" customWidth="1"/>
    <col min="2" max="2" width="11.125" customWidth="1"/>
    <col min="3" max="3" width="13.5" customWidth="1"/>
    <col min="4" max="4" width="16.25" customWidth="1"/>
    <col min="5" max="5" width="10.75" customWidth="1"/>
    <col min="7" max="7" width="12" customWidth="1"/>
  </cols>
  <sheetData>
    <row r="1" spans="1:7">
      <c r="A1" s="23" t="s">
        <v>21</v>
      </c>
      <c r="B1" s="13"/>
      <c r="C1" s="13"/>
      <c r="D1" s="13"/>
      <c r="E1" s="12"/>
      <c r="F1" s="12"/>
      <c r="G1" s="12"/>
    </row>
    <row r="2" spans="1:7" ht="33.75" customHeight="1">
      <c r="A2" s="53" t="s">
        <v>22</v>
      </c>
      <c r="B2" s="53"/>
      <c r="C2" s="53"/>
      <c r="D2" s="53"/>
      <c r="E2" s="53"/>
      <c r="F2" s="53"/>
      <c r="G2" s="53"/>
    </row>
    <row r="3" spans="1:7" ht="24" customHeight="1">
      <c r="A3" s="11"/>
      <c r="B3" s="14"/>
      <c r="C3" s="14"/>
      <c r="D3" s="14"/>
      <c r="E3" s="17"/>
      <c r="F3" s="17"/>
      <c r="G3" s="11" t="s">
        <v>1</v>
      </c>
    </row>
    <row r="4" spans="1:7" ht="57.75" customHeight="1">
      <c r="A4" s="63" t="s">
        <v>2</v>
      </c>
      <c r="B4" s="58" t="s">
        <v>23</v>
      </c>
      <c r="C4" s="58"/>
      <c r="D4" s="58"/>
      <c r="E4" s="58"/>
      <c r="F4" s="62" t="s">
        <v>10</v>
      </c>
      <c r="G4" s="62"/>
    </row>
    <row r="5" spans="1:7" ht="57.75" customHeight="1">
      <c r="A5" s="64"/>
      <c r="B5" s="15" t="s">
        <v>24</v>
      </c>
      <c r="C5" s="15" t="s">
        <v>25</v>
      </c>
      <c r="D5" s="15" t="s">
        <v>26</v>
      </c>
      <c r="E5" s="15" t="s">
        <v>27</v>
      </c>
      <c r="F5" s="5" t="s">
        <v>11</v>
      </c>
      <c r="G5" s="8" t="s">
        <v>12</v>
      </c>
    </row>
    <row r="6" spans="1:7" ht="36" customHeight="1">
      <c r="A6" s="65"/>
      <c r="B6" s="5" t="s">
        <v>28</v>
      </c>
      <c r="C6" s="5" t="s">
        <v>29</v>
      </c>
      <c r="D6" s="5" t="s">
        <v>30</v>
      </c>
      <c r="E6" s="5" t="s">
        <v>31</v>
      </c>
      <c r="F6" s="8" t="s">
        <v>32</v>
      </c>
      <c r="G6" s="8" t="s">
        <v>33</v>
      </c>
    </row>
    <row r="7" spans="1:7" ht="36" customHeight="1">
      <c r="A7" s="22" t="s">
        <v>80</v>
      </c>
      <c r="B7" s="5">
        <f t="shared" ref="B7:G7" si="0">B8+B12+B15+B18</f>
        <v>21403</v>
      </c>
      <c r="C7" s="5">
        <f t="shared" si="0"/>
        <v>3852.5399999999995</v>
      </c>
      <c r="D7" s="5">
        <f t="shared" si="0"/>
        <v>3705.4800000000005</v>
      </c>
      <c r="E7" s="5">
        <f t="shared" si="0"/>
        <v>147.05999999999995</v>
      </c>
      <c r="F7" s="5">
        <f t="shared" si="0"/>
        <v>-9.9000000000000501</v>
      </c>
      <c r="G7" s="5">
        <f t="shared" si="0"/>
        <v>156.96</v>
      </c>
    </row>
    <row r="8" spans="1:7" ht="30" customHeight="1">
      <c r="A8" s="25" t="s">
        <v>70</v>
      </c>
      <c r="B8" s="34">
        <f t="shared" ref="B8:G8" si="1">SUM(B9:B11)</f>
        <v>1201</v>
      </c>
      <c r="C8" s="35">
        <f t="shared" si="1"/>
        <v>216.17999999999998</v>
      </c>
      <c r="D8" s="26">
        <f t="shared" si="1"/>
        <v>147.96</v>
      </c>
      <c r="E8" s="26">
        <f t="shared" si="1"/>
        <v>68.21999999999997</v>
      </c>
      <c r="F8" s="26">
        <f t="shared" si="1"/>
        <v>-1.08</v>
      </c>
      <c r="G8" s="26">
        <f t="shared" si="1"/>
        <v>69.299999999999969</v>
      </c>
    </row>
    <row r="9" spans="1:7" ht="21" customHeight="1">
      <c r="A9" s="38" t="s">
        <v>15</v>
      </c>
      <c r="B9" s="39">
        <v>793</v>
      </c>
      <c r="C9" s="28">
        <f t="shared" ref="C9:C14" si="2">B9*0.3*0.6</f>
        <v>142.73999999999998</v>
      </c>
      <c r="D9" s="27">
        <f>1.08+146.88</f>
        <v>147.96</v>
      </c>
      <c r="E9" s="27">
        <f>C9-D9</f>
        <v>-5.2200000000000273</v>
      </c>
      <c r="F9" s="40">
        <v>-1.08</v>
      </c>
      <c r="G9" s="27">
        <f>E9-F9</f>
        <v>-4.1400000000000272</v>
      </c>
    </row>
    <row r="10" spans="1:7" ht="21" customHeight="1">
      <c r="A10" s="38" t="s">
        <v>16</v>
      </c>
      <c r="B10" s="39"/>
      <c r="C10" s="28"/>
      <c r="D10" s="27">
        <v>-58.32</v>
      </c>
      <c r="E10" s="27">
        <f>C10-D10</f>
        <v>58.32</v>
      </c>
      <c r="F10" s="41"/>
      <c r="G10" s="27">
        <f>E10-F10</f>
        <v>58.32</v>
      </c>
    </row>
    <row r="11" spans="1:7" ht="21" customHeight="1">
      <c r="A11" s="38" t="s">
        <v>17</v>
      </c>
      <c r="B11" s="39">
        <v>408</v>
      </c>
      <c r="C11" s="28">
        <f t="shared" si="2"/>
        <v>73.44</v>
      </c>
      <c r="D11" s="27">
        <v>58.32</v>
      </c>
      <c r="E11" s="27">
        <f>C11-D11</f>
        <v>15.119999999999997</v>
      </c>
      <c r="F11" s="41"/>
      <c r="G11" s="27">
        <f>E11-F11</f>
        <v>15.119999999999997</v>
      </c>
    </row>
    <row r="12" spans="1:7" ht="30" customHeight="1">
      <c r="A12" s="25" t="s">
        <v>75</v>
      </c>
      <c r="B12" s="34">
        <f>SUM(B13:B14)</f>
        <v>12987</v>
      </c>
      <c r="C12" s="35">
        <f>SUM(C13:C14)</f>
        <v>2337.66</v>
      </c>
      <c r="D12" s="26">
        <f>SUM(D13:D14)</f>
        <v>2257.38</v>
      </c>
      <c r="E12" s="26">
        <f>SUM(E13:E14)</f>
        <v>80.280000000000058</v>
      </c>
      <c r="F12" s="37">
        <f>SUM(F13:F13)</f>
        <v>0</v>
      </c>
      <c r="G12" s="26">
        <f>SUM(G13:G14)</f>
        <v>80.280000000000058</v>
      </c>
    </row>
    <row r="13" spans="1:7" ht="21" customHeight="1">
      <c r="A13" s="24" t="s">
        <v>18</v>
      </c>
      <c r="B13" s="39">
        <v>12900</v>
      </c>
      <c r="C13" s="28">
        <f t="shared" si="2"/>
        <v>2322</v>
      </c>
      <c r="D13" s="27">
        <v>2244.06</v>
      </c>
      <c r="E13" s="27">
        <f>C13-D13</f>
        <v>77.940000000000055</v>
      </c>
      <c r="F13" s="42"/>
      <c r="G13" s="27">
        <f>E13</f>
        <v>77.940000000000055</v>
      </c>
    </row>
    <row r="14" spans="1:7" ht="21" customHeight="1">
      <c r="A14" s="24" t="s">
        <v>19</v>
      </c>
      <c r="B14" s="39">
        <v>87</v>
      </c>
      <c r="C14" s="28">
        <f t="shared" si="2"/>
        <v>15.659999999999998</v>
      </c>
      <c r="D14" s="27">
        <v>13.32</v>
      </c>
      <c r="E14" s="27">
        <f>C14-D14</f>
        <v>2.3399999999999981</v>
      </c>
      <c r="F14" s="42"/>
      <c r="G14" s="27">
        <f>E14</f>
        <v>2.3399999999999981</v>
      </c>
    </row>
    <row r="15" spans="1:7" ht="30" customHeight="1">
      <c r="A15" s="25" t="s">
        <v>76</v>
      </c>
      <c r="B15" s="34">
        <f>SUM(B16:B17)</f>
        <v>4529</v>
      </c>
      <c r="C15" s="35">
        <f>SUM(C16:C17)</f>
        <v>815.21999999999991</v>
      </c>
      <c r="D15" s="26">
        <f>SUM(D16:D17)</f>
        <v>807.84</v>
      </c>
      <c r="E15" s="26">
        <f>SUM(E16:E17)</f>
        <v>7.379999999999959</v>
      </c>
      <c r="F15" s="37">
        <f>SUM(F16:F16)</f>
        <v>0</v>
      </c>
      <c r="G15" s="26">
        <f>SUM(G16:G17)</f>
        <v>7.379999999999959</v>
      </c>
    </row>
    <row r="16" spans="1:7" ht="21" customHeight="1">
      <c r="A16" s="24" t="s">
        <v>16</v>
      </c>
      <c r="B16" s="39">
        <v>4526</v>
      </c>
      <c r="C16" s="28">
        <f>B16*0.3*0.6</f>
        <v>814.68</v>
      </c>
      <c r="D16" s="27">
        <v>806.76</v>
      </c>
      <c r="E16" s="27">
        <f>C16-D16</f>
        <v>7.9199999999999591</v>
      </c>
      <c r="F16" s="42"/>
      <c r="G16" s="27">
        <f>E16</f>
        <v>7.9199999999999591</v>
      </c>
    </row>
    <row r="17" spans="1:7" ht="21" customHeight="1">
      <c r="A17" s="24" t="s">
        <v>17</v>
      </c>
      <c r="B17" s="39">
        <v>3</v>
      </c>
      <c r="C17" s="28">
        <f>B17*0.3*0.6</f>
        <v>0.53999999999999992</v>
      </c>
      <c r="D17" s="27">
        <v>1.08</v>
      </c>
      <c r="E17" s="27">
        <f>C17-D17</f>
        <v>-0.54000000000000015</v>
      </c>
      <c r="F17" s="42"/>
      <c r="G17" s="27">
        <f>E17</f>
        <v>-0.54000000000000015</v>
      </c>
    </row>
    <row r="18" spans="1:7" ht="30" customHeight="1">
      <c r="A18" s="36" t="s">
        <v>77</v>
      </c>
      <c r="B18" s="37">
        <f t="shared" ref="B18:G18" si="3">SUM(B19)</f>
        <v>2686</v>
      </c>
      <c r="C18" s="26">
        <f t="shared" si="3"/>
        <v>483.47999999999996</v>
      </c>
      <c r="D18" s="26">
        <v>492.3</v>
      </c>
      <c r="E18" s="26">
        <f t="shared" si="3"/>
        <v>-8.82000000000005</v>
      </c>
      <c r="F18" s="26">
        <f t="shared" si="3"/>
        <v>-8.82000000000005</v>
      </c>
      <c r="G18" s="26">
        <f t="shared" si="3"/>
        <v>0</v>
      </c>
    </row>
    <row r="19" spans="1:7" ht="21" customHeight="1">
      <c r="A19" s="24" t="s">
        <v>20</v>
      </c>
      <c r="B19" s="39">
        <v>2686</v>
      </c>
      <c r="C19" s="28">
        <f>B19*0.3*0.6</f>
        <v>483.47999999999996</v>
      </c>
      <c r="D19" s="27">
        <v>492.3</v>
      </c>
      <c r="E19" s="27">
        <f>C19-D19</f>
        <v>-8.82000000000005</v>
      </c>
      <c r="F19" s="27">
        <f>E19</f>
        <v>-8.82000000000005</v>
      </c>
      <c r="G19" s="27"/>
    </row>
  </sheetData>
  <mergeCells count="4">
    <mergeCell ref="B4:E4"/>
    <mergeCell ref="F4:G4"/>
    <mergeCell ref="A4:A6"/>
    <mergeCell ref="A2:G2"/>
  </mergeCells>
  <phoneticPr fontId="13" type="noConversion"/>
  <conditionalFormatting sqref="A4">
    <cfRule type="duplicateValues" dxfId="3" priority="1"/>
  </conditionalFormatting>
  <pageMargins left="0.75" right="0.75" top="1" bottom="1" header="0.5" footer="0.5"/>
  <pageSetup paperSize="9" scale="95" orientation="portrait" r:id="rId1"/>
</worksheet>
</file>

<file path=xl/worksheets/sheet3.xml><?xml version="1.0" encoding="utf-8"?>
<worksheet xmlns="http://schemas.openxmlformats.org/spreadsheetml/2006/main" xmlns:r="http://schemas.openxmlformats.org/officeDocument/2006/relationships">
  <dimension ref="A1:G19"/>
  <sheetViews>
    <sheetView workbookViewId="0">
      <selection activeCell="K15" sqref="K15"/>
    </sheetView>
  </sheetViews>
  <sheetFormatPr defaultColWidth="8.875" defaultRowHeight="13.5"/>
  <cols>
    <col min="1" max="1" width="15" customWidth="1"/>
    <col min="2" max="7" width="12.375" customWidth="1"/>
  </cols>
  <sheetData>
    <row r="1" spans="1:7">
      <c r="A1" s="23" t="s">
        <v>35</v>
      </c>
      <c r="B1" s="13"/>
      <c r="C1" s="13"/>
      <c r="D1" s="12"/>
      <c r="E1" s="12"/>
      <c r="F1" s="12"/>
      <c r="G1" s="12"/>
    </row>
    <row r="2" spans="1:7" ht="37.5" customHeight="1">
      <c r="A2" s="53" t="s">
        <v>36</v>
      </c>
      <c r="B2" s="53"/>
      <c r="C2" s="53"/>
      <c r="D2" s="53"/>
      <c r="E2" s="53"/>
      <c r="F2" s="53"/>
      <c r="G2" s="53"/>
    </row>
    <row r="3" spans="1:7" ht="27.75" customHeight="1">
      <c r="A3" s="11"/>
      <c r="B3" s="14"/>
      <c r="C3" s="14"/>
      <c r="D3" s="11"/>
      <c r="E3" s="12"/>
      <c r="F3" s="12"/>
      <c r="G3" s="11" t="s">
        <v>1</v>
      </c>
    </row>
    <row r="4" spans="1:7" ht="62.25" customHeight="1">
      <c r="A4" s="63" t="s">
        <v>2</v>
      </c>
      <c r="B4" s="58" t="s">
        <v>23</v>
      </c>
      <c r="C4" s="58"/>
      <c r="D4" s="58"/>
      <c r="E4" s="58"/>
      <c r="F4" s="62" t="s">
        <v>10</v>
      </c>
      <c r="G4" s="62"/>
    </row>
    <row r="5" spans="1:7" ht="62.25" customHeight="1">
      <c r="A5" s="64"/>
      <c r="B5" s="15" t="s">
        <v>24</v>
      </c>
      <c r="C5" s="15" t="s">
        <v>25</v>
      </c>
      <c r="D5" s="15" t="s">
        <v>26</v>
      </c>
      <c r="E5" s="15" t="s">
        <v>27</v>
      </c>
      <c r="F5" s="5" t="s">
        <v>11</v>
      </c>
      <c r="G5" s="8" t="s">
        <v>12</v>
      </c>
    </row>
    <row r="6" spans="1:7" ht="36.75" customHeight="1">
      <c r="A6" s="65"/>
      <c r="B6" s="5" t="s">
        <v>28</v>
      </c>
      <c r="C6" s="5" t="s">
        <v>29</v>
      </c>
      <c r="D6" s="5" t="s">
        <v>30</v>
      </c>
      <c r="E6" s="5" t="s">
        <v>31</v>
      </c>
      <c r="F6" s="8" t="s">
        <v>32</v>
      </c>
      <c r="G6" s="8" t="s">
        <v>33</v>
      </c>
    </row>
    <row r="7" spans="1:7" ht="45" customHeight="1">
      <c r="A7" s="22" t="s">
        <v>80</v>
      </c>
      <c r="B7" s="5">
        <f t="shared" ref="B7:G7" si="0">B8+B12+B15+B18</f>
        <v>2230</v>
      </c>
      <c r="C7" s="5">
        <f t="shared" si="0"/>
        <v>401.4</v>
      </c>
      <c r="D7" s="5">
        <f t="shared" si="0"/>
        <v>408.42</v>
      </c>
      <c r="E7" s="5">
        <f t="shared" si="0"/>
        <v>-7.0200000000000315</v>
      </c>
      <c r="F7" s="5">
        <f t="shared" si="0"/>
        <v>-20.160000000000011</v>
      </c>
      <c r="G7" s="5">
        <f t="shared" si="0"/>
        <v>13.139999999999979</v>
      </c>
    </row>
    <row r="8" spans="1:7" ht="22.5" customHeight="1">
      <c r="A8" s="25" t="s">
        <v>70</v>
      </c>
      <c r="B8" s="34">
        <f t="shared" ref="B8:G8" si="1">SUM(B9:B11)</f>
        <v>219</v>
      </c>
      <c r="C8" s="35">
        <f t="shared" si="1"/>
        <v>39.419999999999995</v>
      </c>
      <c r="D8" s="35">
        <f t="shared" si="1"/>
        <v>31.68</v>
      </c>
      <c r="E8" s="35">
        <f t="shared" si="1"/>
        <v>7.7399999999999949</v>
      </c>
      <c r="F8" s="35">
        <f t="shared" si="1"/>
        <v>0</v>
      </c>
      <c r="G8" s="35">
        <f t="shared" si="1"/>
        <v>7.7399999999999949</v>
      </c>
    </row>
    <row r="9" spans="1:7" ht="22.5" customHeight="1">
      <c r="A9" s="38" t="s">
        <v>15</v>
      </c>
      <c r="B9" s="39">
        <v>154</v>
      </c>
      <c r="C9" s="28">
        <f t="shared" ref="C9:C14" si="2">B9*0.3*0.6</f>
        <v>27.719999999999995</v>
      </c>
      <c r="D9" s="28">
        <v>31.68</v>
      </c>
      <c r="E9" s="28">
        <f>C9-D9</f>
        <v>-3.9600000000000044</v>
      </c>
      <c r="F9" s="39"/>
      <c r="G9" s="28">
        <f>E9</f>
        <v>-3.9600000000000044</v>
      </c>
    </row>
    <row r="10" spans="1:7" ht="22.5" customHeight="1">
      <c r="A10" s="38" t="s">
        <v>16</v>
      </c>
      <c r="B10" s="39"/>
      <c r="C10" s="28"/>
      <c r="D10" s="28">
        <v>-10.98</v>
      </c>
      <c r="E10" s="28">
        <f>C10-D10</f>
        <v>10.98</v>
      </c>
      <c r="F10" s="39"/>
      <c r="G10" s="28">
        <f>E10</f>
        <v>10.98</v>
      </c>
    </row>
    <row r="11" spans="1:7" ht="22.5" customHeight="1">
      <c r="A11" s="38" t="s">
        <v>17</v>
      </c>
      <c r="B11" s="39">
        <v>65</v>
      </c>
      <c r="C11" s="28">
        <f t="shared" si="2"/>
        <v>11.7</v>
      </c>
      <c r="D11" s="28">
        <v>10.98</v>
      </c>
      <c r="E11" s="28">
        <f>C11-D11</f>
        <v>0.71999999999999886</v>
      </c>
      <c r="F11" s="39"/>
      <c r="G11" s="28">
        <f>E11</f>
        <v>0.71999999999999886</v>
      </c>
    </row>
    <row r="12" spans="1:7" ht="22.5" customHeight="1">
      <c r="A12" s="25" t="s">
        <v>75</v>
      </c>
      <c r="B12" s="34">
        <f t="shared" ref="B12:G12" si="3">SUM(B13:B14)</f>
        <v>1163</v>
      </c>
      <c r="C12" s="35">
        <f t="shared" si="3"/>
        <v>209.34</v>
      </c>
      <c r="D12" s="35">
        <f t="shared" si="3"/>
        <v>203.94000000000003</v>
      </c>
      <c r="E12" s="35">
        <f t="shared" si="3"/>
        <v>5.3999999999999853</v>
      </c>
      <c r="F12" s="35">
        <f t="shared" si="3"/>
        <v>0</v>
      </c>
      <c r="G12" s="35">
        <f t="shared" si="3"/>
        <v>5.3999999999999853</v>
      </c>
    </row>
    <row r="13" spans="1:7" ht="22.5" customHeight="1">
      <c r="A13" s="24" t="s">
        <v>18</v>
      </c>
      <c r="B13" s="39">
        <v>1154</v>
      </c>
      <c r="C13" s="28">
        <f t="shared" si="2"/>
        <v>207.72</v>
      </c>
      <c r="D13" s="28">
        <v>202.86</v>
      </c>
      <c r="E13" s="28">
        <f>C13-D13</f>
        <v>4.8599999999999852</v>
      </c>
      <c r="F13" s="39"/>
      <c r="G13" s="28">
        <f>E13</f>
        <v>4.8599999999999852</v>
      </c>
    </row>
    <row r="14" spans="1:7" ht="22.5" customHeight="1">
      <c r="A14" s="24" t="s">
        <v>19</v>
      </c>
      <c r="B14" s="39">
        <v>9</v>
      </c>
      <c r="C14" s="28">
        <f t="shared" si="2"/>
        <v>1.6199999999999999</v>
      </c>
      <c r="D14" s="28">
        <v>1.08</v>
      </c>
      <c r="E14" s="28">
        <f>C14-D14</f>
        <v>0.53999999999999981</v>
      </c>
      <c r="F14" s="39"/>
      <c r="G14" s="28">
        <f>E14</f>
        <v>0.53999999999999981</v>
      </c>
    </row>
    <row r="15" spans="1:7" ht="22.5" customHeight="1">
      <c r="A15" s="34" t="s">
        <v>76</v>
      </c>
      <c r="B15" s="34">
        <f>SUM(B16:B17)</f>
        <v>456</v>
      </c>
      <c r="C15" s="35">
        <f>SUM(C16:C17)</f>
        <v>82.08</v>
      </c>
      <c r="D15" s="35">
        <v>98.1</v>
      </c>
      <c r="E15" s="35">
        <f>SUM(E16:E17)</f>
        <v>-16.019999999999996</v>
      </c>
      <c r="F15" s="35">
        <f>SUM(F16:F17)</f>
        <v>-16.019999999999996</v>
      </c>
      <c r="G15" s="35">
        <f>SUM(G16:G16)</f>
        <v>0</v>
      </c>
    </row>
    <row r="16" spans="1:7" ht="22.5" customHeight="1">
      <c r="A16" s="24" t="s">
        <v>16</v>
      </c>
      <c r="B16" s="39">
        <v>390</v>
      </c>
      <c r="C16" s="28">
        <f>B16*0.3*0.6</f>
        <v>70.2</v>
      </c>
      <c r="D16" s="28">
        <v>97.92</v>
      </c>
      <c r="E16" s="28">
        <f>C16-D16</f>
        <v>-27.72</v>
      </c>
      <c r="F16" s="28">
        <f>E16</f>
        <v>-27.72</v>
      </c>
      <c r="G16" s="39"/>
    </row>
    <row r="17" spans="1:7" ht="22.5" customHeight="1">
      <c r="A17" s="24" t="s">
        <v>17</v>
      </c>
      <c r="B17" s="39">
        <v>66</v>
      </c>
      <c r="C17" s="28">
        <f>B17*0.3*0.6</f>
        <v>11.88</v>
      </c>
      <c r="D17" s="28">
        <v>0.18</v>
      </c>
      <c r="E17" s="28">
        <f>C17-D17</f>
        <v>11.700000000000001</v>
      </c>
      <c r="F17" s="28">
        <f>E17</f>
        <v>11.700000000000001</v>
      </c>
      <c r="G17" s="39"/>
    </row>
    <row r="18" spans="1:7" ht="22.5" customHeight="1">
      <c r="A18" s="25" t="s">
        <v>77</v>
      </c>
      <c r="B18" s="34">
        <f t="shared" ref="B18:G18" si="4">SUM(B19)</f>
        <v>392</v>
      </c>
      <c r="C18" s="35">
        <f t="shared" si="4"/>
        <v>70.559999999999988</v>
      </c>
      <c r="D18" s="35">
        <v>74.7</v>
      </c>
      <c r="E18" s="35">
        <f t="shared" si="4"/>
        <v>-4.1400000000000148</v>
      </c>
      <c r="F18" s="35">
        <f t="shared" si="4"/>
        <v>-4.1400000000000148</v>
      </c>
      <c r="G18" s="35">
        <f t="shared" si="4"/>
        <v>0</v>
      </c>
    </row>
    <row r="19" spans="1:7" ht="22.5" customHeight="1">
      <c r="A19" s="24" t="s">
        <v>20</v>
      </c>
      <c r="B19" s="39">
        <v>392</v>
      </c>
      <c r="C19" s="28">
        <f>B19*0.3*0.6</f>
        <v>70.559999999999988</v>
      </c>
      <c r="D19" s="28">
        <v>74.7</v>
      </c>
      <c r="E19" s="28">
        <f>C19-D19</f>
        <v>-4.1400000000000148</v>
      </c>
      <c r="F19" s="28">
        <f>E19</f>
        <v>-4.1400000000000148</v>
      </c>
      <c r="G19" s="39"/>
    </row>
  </sheetData>
  <mergeCells count="4">
    <mergeCell ref="A2:G2"/>
    <mergeCell ref="B4:E4"/>
    <mergeCell ref="F4:G4"/>
    <mergeCell ref="A4:A6"/>
  </mergeCells>
  <phoneticPr fontId="13" type="noConversion"/>
  <conditionalFormatting sqref="A4">
    <cfRule type="duplicateValues" dxfId="2" priority="1"/>
  </conditionalFormatting>
  <pageMargins left="0.75" right="0.75" top="1" bottom="1" header="0.5" footer="0.5"/>
  <pageSetup paperSize="9" scale="95" orientation="portrait" r:id="rId1"/>
</worksheet>
</file>

<file path=xl/worksheets/sheet4.xml><?xml version="1.0" encoding="utf-8"?>
<worksheet xmlns="http://schemas.openxmlformats.org/spreadsheetml/2006/main" xmlns:r="http://schemas.openxmlformats.org/officeDocument/2006/relationships">
  <dimension ref="A1:G19"/>
  <sheetViews>
    <sheetView workbookViewId="0">
      <selection activeCell="O11" sqref="O11"/>
    </sheetView>
  </sheetViews>
  <sheetFormatPr defaultColWidth="8.875" defaultRowHeight="13.5"/>
  <cols>
    <col min="1" max="7" width="13.375" customWidth="1"/>
  </cols>
  <sheetData>
    <row r="1" spans="1:7">
      <c r="A1" s="23" t="s">
        <v>79</v>
      </c>
      <c r="B1" s="13"/>
      <c r="C1" s="13"/>
      <c r="D1" s="13"/>
      <c r="E1" s="12"/>
      <c r="F1" s="12"/>
      <c r="G1" s="12"/>
    </row>
    <row r="2" spans="1:7" ht="39.75" customHeight="1">
      <c r="A2" s="53" t="s">
        <v>38</v>
      </c>
      <c r="B2" s="53"/>
      <c r="C2" s="53"/>
      <c r="D2" s="53"/>
      <c r="E2" s="53"/>
      <c r="F2" s="53"/>
      <c r="G2" s="53"/>
    </row>
    <row r="3" spans="1:7" ht="26.25" customHeight="1">
      <c r="A3" s="11"/>
      <c r="B3" s="14"/>
      <c r="C3" s="14"/>
      <c r="D3" s="14"/>
      <c r="E3" s="12"/>
      <c r="F3" s="12"/>
      <c r="G3" s="11" t="s">
        <v>1</v>
      </c>
    </row>
    <row r="4" spans="1:7" ht="46.5" customHeight="1">
      <c r="A4" s="63" t="s">
        <v>2</v>
      </c>
      <c r="B4" s="58" t="s">
        <v>23</v>
      </c>
      <c r="C4" s="58"/>
      <c r="D4" s="58"/>
      <c r="E4" s="58"/>
      <c r="F4" s="62" t="s">
        <v>10</v>
      </c>
      <c r="G4" s="62"/>
    </row>
    <row r="5" spans="1:7" ht="63" customHeight="1">
      <c r="A5" s="64"/>
      <c r="B5" s="15" t="s">
        <v>24</v>
      </c>
      <c r="C5" s="15" t="s">
        <v>25</v>
      </c>
      <c r="D5" s="15" t="s">
        <v>26</v>
      </c>
      <c r="E5" s="15" t="s">
        <v>27</v>
      </c>
      <c r="F5" s="5" t="s">
        <v>11</v>
      </c>
      <c r="G5" s="8" t="s">
        <v>12</v>
      </c>
    </row>
    <row r="6" spans="1:7" ht="32.25" customHeight="1">
      <c r="A6" s="65"/>
      <c r="B6" s="5" t="s">
        <v>28</v>
      </c>
      <c r="C6" s="5" t="s">
        <v>29</v>
      </c>
      <c r="D6" s="5" t="s">
        <v>30</v>
      </c>
      <c r="E6" s="5" t="s">
        <v>31</v>
      </c>
      <c r="F6" s="8" t="s">
        <v>32</v>
      </c>
      <c r="G6" s="8" t="s">
        <v>33</v>
      </c>
    </row>
    <row r="7" spans="1:7" ht="63" customHeight="1">
      <c r="A7" s="22" t="s">
        <v>80</v>
      </c>
      <c r="B7" s="5">
        <f t="shared" ref="B7:G7" si="0">B8+B12+B15+B18</f>
        <v>1813</v>
      </c>
      <c r="C7" s="5">
        <f t="shared" si="0"/>
        <v>326.33999999999997</v>
      </c>
      <c r="D7" s="5">
        <f t="shared" si="0"/>
        <v>235.8</v>
      </c>
      <c r="E7" s="5">
        <f t="shared" si="0"/>
        <v>90.539999999999964</v>
      </c>
      <c r="F7" s="5">
        <f t="shared" si="0"/>
        <v>0</v>
      </c>
      <c r="G7" s="5">
        <f t="shared" si="0"/>
        <v>90.539999999999964</v>
      </c>
    </row>
    <row r="8" spans="1:7" ht="30" customHeight="1">
      <c r="A8" s="25" t="s">
        <v>34</v>
      </c>
      <c r="B8" s="34">
        <f t="shared" ref="B8:G8" si="1">SUM(B9:B11)</f>
        <v>144</v>
      </c>
      <c r="C8" s="35">
        <f t="shared" si="1"/>
        <v>25.919999999999998</v>
      </c>
      <c r="D8" s="35">
        <f t="shared" si="1"/>
        <v>16.559999999999999</v>
      </c>
      <c r="E8" s="35">
        <f t="shared" si="1"/>
        <v>9.36</v>
      </c>
      <c r="F8" s="35">
        <f t="shared" si="1"/>
        <v>0</v>
      </c>
      <c r="G8" s="35">
        <f t="shared" si="1"/>
        <v>9.36</v>
      </c>
    </row>
    <row r="9" spans="1:7" ht="22.5" customHeight="1">
      <c r="A9" s="24" t="s">
        <v>15</v>
      </c>
      <c r="B9" s="39">
        <v>91</v>
      </c>
      <c r="C9" s="28">
        <f t="shared" ref="C9:C14" si="2">B9*0.3*0.6</f>
        <v>16.38</v>
      </c>
      <c r="D9" s="28">
        <v>16.559999999999999</v>
      </c>
      <c r="E9" s="28">
        <f>C9-D9</f>
        <v>-0.17999999999999972</v>
      </c>
      <c r="F9" s="28"/>
      <c r="G9" s="28">
        <f>E9</f>
        <v>-0.17999999999999972</v>
      </c>
    </row>
    <row r="10" spans="1:7" ht="22.5" customHeight="1">
      <c r="A10" s="24" t="s">
        <v>16</v>
      </c>
      <c r="B10" s="39"/>
      <c r="C10" s="28"/>
      <c r="D10" s="28">
        <v>-2.52</v>
      </c>
      <c r="E10" s="28">
        <f>C10-D10</f>
        <v>2.52</v>
      </c>
      <c r="F10" s="28"/>
      <c r="G10" s="28">
        <f>E10</f>
        <v>2.52</v>
      </c>
    </row>
    <row r="11" spans="1:7" ht="22.5" customHeight="1">
      <c r="A11" s="24" t="s">
        <v>17</v>
      </c>
      <c r="B11" s="39">
        <v>53</v>
      </c>
      <c r="C11" s="28">
        <f t="shared" si="2"/>
        <v>9.5399999999999991</v>
      </c>
      <c r="D11" s="28">
        <v>2.52</v>
      </c>
      <c r="E11" s="28">
        <f>C11-D11</f>
        <v>7.02</v>
      </c>
      <c r="F11" s="28"/>
      <c r="G11" s="28">
        <f>E11</f>
        <v>7.02</v>
      </c>
    </row>
    <row r="12" spans="1:7" ht="30" customHeight="1">
      <c r="A12" s="25" t="s">
        <v>75</v>
      </c>
      <c r="B12" s="34">
        <f>SUM(B13:B14)</f>
        <v>947</v>
      </c>
      <c r="C12" s="35">
        <f>SUM(C13:C14)</f>
        <v>170.45999999999998</v>
      </c>
      <c r="D12" s="35">
        <f>SUM(D13:D14)</f>
        <v>113.76</v>
      </c>
      <c r="E12" s="35">
        <f>SUM(E13:E14)</f>
        <v>56.69999999999996</v>
      </c>
      <c r="F12" s="35">
        <f>SUM(F13:F13)</f>
        <v>0</v>
      </c>
      <c r="G12" s="35">
        <f>SUM(G13:G14)</f>
        <v>56.69999999999996</v>
      </c>
    </row>
    <row r="13" spans="1:7" ht="22.5" customHeight="1">
      <c r="A13" s="24" t="s">
        <v>18</v>
      </c>
      <c r="B13" s="39">
        <v>937</v>
      </c>
      <c r="C13" s="28">
        <f t="shared" si="2"/>
        <v>168.65999999999997</v>
      </c>
      <c r="D13" s="28">
        <v>113.4</v>
      </c>
      <c r="E13" s="28">
        <f>C13-D13</f>
        <v>55.259999999999962</v>
      </c>
      <c r="F13" s="28"/>
      <c r="G13" s="28">
        <f>E13</f>
        <v>55.259999999999962</v>
      </c>
    </row>
    <row r="14" spans="1:7" ht="22.5" customHeight="1">
      <c r="A14" s="24" t="s">
        <v>19</v>
      </c>
      <c r="B14" s="39">
        <v>10</v>
      </c>
      <c r="C14" s="28">
        <f t="shared" si="2"/>
        <v>1.7999999999999998</v>
      </c>
      <c r="D14" s="28">
        <v>0.36</v>
      </c>
      <c r="E14" s="28">
        <f>C14-D14</f>
        <v>1.44</v>
      </c>
      <c r="F14" s="28"/>
      <c r="G14" s="28">
        <f>E14</f>
        <v>1.44</v>
      </c>
    </row>
    <row r="15" spans="1:7" ht="30" customHeight="1">
      <c r="A15" s="25" t="s">
        <v>76</v>
      </c>
      <c r="B15" s="34">
        <f t="shared" ref="B15:G15" si="3">SUM(B16:B17)</f>
        <v>421</v>
      </c>
      <c r="C15" s="35">
        <f t="shared" si="3"/>
        <v>75.78</v>
      </c>
      <c r="D15" s="35">
        <f t="shared" si="3"/>
        <v>54.9</v>
      </c>
      <c r="E15" s="35">
        <f t="shared" si="3"/>
        <v>20.88</v>
      </c>
      <c r="F15" s="35">
        <f t="shared" si="3"/>
        <v>0</v>
      </c>
      <c r="G15" s="35">
        <f t="shared" si="3"/>
        <v>20.88</v>
      </c>
    </row>
    <row r="16" spans="1:7" ht="22.5" customHeight="1">
      <c r="A16" s="24" t="s">
        <v>16</v>
      </c>
      <c r="B16" s="39">
        <v>421</v>
      </c>
      <c r="C16" s="28">
        <f>B16*0.3*0.6</f>
        <v>75.78</v>
      </c>
      <c r="D16" s="28">
        <v>52.92</v>
      </c>
      <c r="E16" s="28">
        <f>C16-D16</f>
        <v>22.86</v>
      </c>
      <c r="F16" s="28"/>
      <c r="G16" s="28">
        <f>E16</f>
        <v>22.86</v>
      </c>
    </row>
    <row r="17" spans="1:7" ht="22.5" customHeight="1">
      <c r="A17" s="24" t="s">
        <v>17</v>
      </c>
      <c r="B17" s="39"/>
      <c r="C17" s="28"/>
      <c r="D17" s="28">
        <v>1.98</v>
      </c>
      <c r="E17" s="28">
        <v>-1.98</v>
      </c>
      <c r="F17" s="28"/>
      <c r="G17" s="28">
        <f>E17</f>
        <v>-1.98</v>
      </c>
    </row>
    <row r="18" spans="1:7" ht="30" customHeight="1">
      <c r="A18" s="25" t="s">
        <v>77</v>
      </c>
      <c r="B18" s="34">
        <f t="shared" ref="B18:G18" si="4">SUM(B19)</f>
        <v>301</v>
      </c>
      <c r="C18" s="35">
        <f t="shared" si="4"/>
        <v>54.18</v>
      </c>
      <c r="D18" s="35">
        <v>50.58</v>
      </c>
      <c r="E18" s="35">
        <f t="shared" si="4"/>
        <v>3.6000000000000014</v>
      </c>
      <c r="F18" s="35">
        <f t="shared" si="4"/>
        <v>0</v>
      </c>
      <c r="G18" s="35">
        <f t="shared" si="4"/>
        <v>3.6000000000000014</v>
      </c>
    </row>
    <row r="19" spans="1:7" ht="22.5" customHeight="1">
      <c r="A19" s="24" t="s">
        <v>20</v>
      </c>
      <c r="B19" s="39">
        <v>301</v>
      </c>
      <c r="C19" s="28">
        <f>B19*0.3*0.6</f>
        <v>54.18</v>
      </c>
      <c r="D19" s="28">
        <v>50.58</v>
      </c>
      <c r="E19" s="28">
        <f>C19-D19</f>
        <v>3.6000000000000014</v>
      </c>
      <c r="F19" s="28"/>
      <c r="G19" s="28">
        <f>E19</f>
        <v>3.6000000000000014</v>
      </c>
    </row>
  </sheetData>
  <mergeCells count="4">
    <mergeCell ref="A2:G2"/>
    <mergeCell ref="B4:E4"/>
    <mergeCell ref="F4:G4"/>
    <mergeCell ref="A4:A6"/>
  </mergeCells>
  <phoneticPr fontId="13" type="noConversion"/>
  <conditionalFormatting sqref="A4">
    <cfRule type="duplicateValues" dxfId="1" priority="1"/>
  </conditionalFormatting>
  <pageMargins left="0.75" right="0.75" top="1" bottom="1" header="0.5" footer="0.5"/>
  <pageSetup paperSize="9" scale="90" orientation="portrait" r:id="rId1"/>
</worksheet>
</file>

<file path=xl/worksheets/sheet5.xml><?xml version="1.0" encoding="utf-8"?>
<worksheet xmlns="http://schemas.openxmlformats.org/spreadsheetml/2006/main" xmlns:r="http://schemas.openxmlformats.org/officeDocument/2006/relationships">
  <dimension ref="A1:L18"/>
  <sheetViews>
    <sheetView workbookViewId="0">
      <selection activeCell="M8" sqref="M8"/>
    </sheetView>
  </sheetViews>
  <sheetFormatPr defaultColWidth="8.875" defaultRowHeight="13.5"/>
  <cols>
    <col min="1" max="1" width="17.625" customWidth="1"/>
    <col min="5" max="5" width="11.625" customWidth="1"/>
    <col min="6" max="6" width="14.375" customWidth="1"/>
    <col min="7" max="7" width="13.625" customWidth="1"/>
    <col min="9" max="9" width="12.25" customWidth="1"/>
  </cols>
  <sheetData>
    <row r="1" spans="1:12">
      <c r="A1" s="23" t="s">
        <v>39</v>
      </c>
      <c r="B1" s="12"/>
      <c r="C1" s="12"/>
      <c r="D1" s="13"/>
      <c r="E1" s="13"/>
      <c r="F1" s="12"/>
      <c r="G1" s="12"/>
      <c r="H1" s="12"/>
      <c r="I1" s="12"/>
      <c r="J1" s="12"/>
      <c r="K1" s="12"/>
      <c r="L1" s="12"/>
    </row>
    <row r="2" spans="1:12" ht="54" customHeight="1">
      <c r="A2" s="53" t="s">
        <v>83</v>
      </c>
      <c r="B2" s="53"/>
      <c r="C2" s="53"/>
      <c r="D2" s="53"/>
      <c r="E2" s="53"/>
      <c r="F2" s="53"/>
      <c r="G2" s="53"/>
      <c r="H2" s="53"/>
      <c r="I2" s="53"/>
      <c r="J2" s="53"/>
      <c r="K2" s="53"/>
      <c r="L2" s="53"/>
    </row>
    <row r="3" spans="1:12">
      <c r="A3" s="11"/>
      <c r="B3" s="12"/>
      <c r="C3" s="12"/>
      <c r="D3" s="14"/>
      <c r="E3" s="14"/>
      <c r="F3" s="12"/>
      <c r="G3" s="12"/>
      <c r="H3" s="12"/>
      <c r="I3" s="12"/>
      <c r="J3" s="12"/>
      <c r="K3" s="12"/>
      <c r="L3" s="11" t="s">
        <v>1</v>
      </c>
    </row>
    <row r="4" spans="1:12" ht="27" customHeight="1">
      <c r="A4" s="69" t="s">
        <v>2</v>
      </c>
      <c r="B4" s="66" t="s">
        <v>24</v>
      </c>
      <c r="C4" s="66"/>
      <c r="D4" s="58" t="s">
        <v>40</v>
      </c>
      <c r="E4" s="58"/>
      <c r="F4" s="67" t="s">
        <v>41</v>
      </c>
      <c r="G4" s="58" t="s">
        <v>42</v>
      </c>
      <c r="H4" s="56" t="s">
        <v>43</v>
      </c>
      <c r="I4" s="56" t="s">
        <v>44</v>
      </c>
      <c r="J4" s="62" t="s">
        <v>9</v>
      </c>
      <c r="K4" s="62" t="s">
        <v>10</v>
      </c>
      <c r="L4" s="62"/>
    </row>
    <row r="5" spans="1:12" ht="27" customHeight="1">
      <c r="A5" s="70"/>
      <c r="B5" s="62" t="s">
        <v>45</v>
      </c>
      <c r="C5" s="62"/>
      <c r="D5" s="54" t="s">
        <v>46</v>
      </c>
      <c r="E5" s="54" t="s">
        <v>25</v>
      </c>
      <c r="F5" s="68"/>
      <c r="G5" s="58"/>
      <c r="H5" s="72"/>
      <c r="I5" s="72"/>
      <c r="J5" s="62"/>
      <c r="K5" s="62" t="s">
        <v>11</v>
      </c>
      <c r="L5" s="62" t="s">
        <v>12</v>
      </c>
    </row>
    <row r="6" spans="1:12" ht="27" customHeight="1">
      <c r="A6" s="70"/>
      <c r="B6" s="8" t="s">
        <v>47</v>
      </c>
      <c r="C6" s="8" t="s">
        <v>48</v>
      </c>
      <c r="D6" s="54"/>
      <c r="E6" s="54"/>
      <c r="F6" s="54" t="s">
        <v>49</v>
      </c>
      <c r="G6" s="58"/>
      <c r="H6" s="72"/>
      <c r="I6" s="72"/>
      <c r="J6" s="62"/>
      <c r="K6" s="62"/>
      <c r="L6" s="62"/>
    </row>
    <row r="7" spans="1:12" ht="27" customHeight="1">
      <c r="A7" s="71"/>
      <c r="B7" s="8" t="s">
        <v>28</v>
      </c>
      <c r="C7" s="8" t="s">
        <v>50</v>
      </c>
      <c r="D7" s="5" t="s">
        <v>51</v>
      </c>
      <c r="E7" s="5" t="s">
        <v>52</v>
      </c>
      <c r="F7" s="54"/>
      <c r="G7" s="5" t="s">
        <v>53</v>
      </c>
      <c r="H7" s="5" t="s">
        <v>54</v>
      </c>
      <c r="I7" s="5" t="s">
        <v>32</v>
      </c>
      <c r="J7" s="8" t="s">
        <v>55</v>
      </c>
      <c r="K7" s="8" t="s">
        <v>56</v>
      </c>
      <c r="L7" s="8" t="s">
        <v>57</v>
      </c>
    </row>
    <row r="8" spans="1:12" ht="42.75" customHeight="1">
      <c r="A8" s="22" t="s">
        <v>80</v>
      </c>
      <c r="B8" s="45">
        <f>B9+B11+B14+B17</f>
        <v>2360</v>
      </c>
      <c r="C8" s="45">
        <f t="shared" ref="C8:L8" si="0">C9+C11+C14+C17</f>
        <v>29</v>
      </c>
      <c r="D8" s="45">
        <f t="shared" si="0"/>
        <v>2389</v>
      </c>
      <c r="E8" s="46">
        <f t="shared" si="0"/>
        <v>1003.3799999999999</v>
      </c>
      <c r="F8" s="47">
        <f t="shared" si="0"/>
        <v>-483.59999999999997</v>
      </c>
      <c r="G8" s="46">
        <f t="shared" si="0"/>
        <v>453.68</v>
      </c>
      <c r="H8" s="46">
        <f t="shared" si="0"/>
        <v>519.77999999999986</v>
      </c>
      <c r="I8" s="46">
        <f t="shared" si="0"/>
        <v>519.5</v>
      </c>
      <c r="J8" s="46">
        <f t="shared" si="0"/>
        <v>66.379999999999797</v>
      </c>
      <c r="K8" s="47">
        <f t="shared" si="0"/>
        <v>-14.560000000000027</v>
      </c>
      <c r="L8" s="46">
        <f t="shared" si="0"/>
        <v>80.939999999999827</v>
      </c>
    </row>
    <row r="9" spans="1:12" ht="22.5" customHeight="1">
      <c r="A9" s="25" t="s">
        <v>70</v>
      </c>
      <c r="B9" s="34">
        <f>B10</f>
        <v>261</v>
      </c>
      <c r="C9" s="34">
        <f t="shared" ref="C9:L9" si="1">C10</f>
        <v>3</v>
      </c>
      <c r="D9" s="34">
        <f t="shared" si="1"/>
        <v>264</v>
      </c>
      <c r="E9" s="35">
        <f t="shared" si="1"/>
        <v>110.87999999999998</v>
      </c>
      <c r="F9" s="49">
        <f t="shared" si="1"/>
        <v>-53.400000000000006</v>
      </c>
      <c r="G9" s="50">
        <f t="shared" si="1"/>
        <v>33.24</v>
      </c>
      <c r="H9" s="50">
        <f t="shared" si="1"/>
        <v>57.479999999999976</v>
      </c>
      <c r="I9" s="50">
        <f t="shared" si="1"/>
        <v>49.519999999999996</v>
      </c>
      <c r="J9" s="50">
        <f t="shared" si="1"/>
        <v>32.199999999999946</v>
      </c>
      <c r="K9" s="49">
        <f t="shared" si="1"/>
        <v>-2.38</v>
      </c>
      <c r="L9" s="50">
        <f t="shared" si="1"/>
        <v>34.579999999999949</v>
      </c>
    </row>
    <row r="10" spans="1:12" ht="22.5" customHeight="1">
      <c r="A10" s="16" t="s">
        <v>15</v>
      </c>
      <c r="B10" s="48">
        <f>8+253</f>
        <v>261</v>
      </c>
      <c r="C10" s="48">
        <f>1+2</f>
        <v>3</v>
      </c>
      <c r="D10" s="18">
        <f>B10+C10</f>
        <v>264</v>
      </c>
      <c r="E10" s="19">
        <f>D10*0.7*0.6</f>
        <v>110.87999999999998</v>
      </c>
      <c r="F10" s="19">
        <f>-(B10*0.5*0.4+C10*1*0.4)</f>
        <v>-53.400000000000006</v>
      </c>
      <c r="G10" s="19">
        <f>3.96+29.28</f>
        <v>33.24</v>
      </c>
      <c r="H10" s="19">
        <f>E10+F10</f>
        <v>57.479999999999976</v>
      </c>
      <c r="I10" s="19">
        <f>1.98+47.54</f>
        <v>49.519999999999996</v>
      </c>
      <c r="J10" s="19">
        <f>E10+F10-G10+H10-I10</f>
        <v>32.199999999999946</v>
      </c>
      <c r="K10" s="19">
        <v>-2.38</v>
      </c>
      <c r="L10" s="19">
        <f>J10-K10</f>
        <v>34.579999999999949</v>
      </c>
    </row>
    <row r="11" spans="1:12" ht="22.5" customHeight="1">
      <c r="A11" s="25" t="s">
        <v>75</v>
      </c>
      <c r="B11" s="34">
        <f t="shared" ref="B11:L11" si="2">SUM(B12:B13)</f>
        <v>1161</v>
      </c>
      <c r="C11" s="34">
        <f t="shared" si="2"/>
        <v>14</v>
      </c>
      <c r="D11" s="34">
        <f t="shared" si="2"/>
        <v>1175</v>
      </c>
      <c r="E11" s="35">
        <f t="shared" si="2"/>
        <v>493.49999999999994</v>
      </c>
      <c r="F11" s="35">
        <f t="shared" si="2"/>
        <v>-237.79999999999998</v>
      </c>
      <c r="G11" s="35">
        <f t="shared" si="2"/>
        <v>220.1</v>
      </c>
      <c r="H11" s="35">
        <f t="shared" si="2"/>
        <v>255.69999999999993</v>
      </c>
      <c r="I11" s="35">
        <f t="shared" si="2"/>
        <v>252.92</v>
      </c>
      <c r="J11" s="35">
        <f t="shared" si="2"/>
        <v>38.379999999999882</v>
      </c>
      <c r="K11" s="35">
        <f t="shared" si="2"/>
        <v>0</v>
      </c>
      <c r="L11" s="35">
        <f t="shared" si="2"/>
        <v>38.379999999999882</v>
      </c>
    </row>
    <row r="12" spans="1:12" ht="22.5" customHeight="1">
      <c r="A12" s="16" t="s">
        <v>18</v>
      </c>
      <c r="B12" s="48">
        <v>1150</v>
      </c>
      <c r="C12" s="48">
        <v>13</v>
      </c>
      <c r="D12" s="18">
        <f>B12+C12</f>
        <v>1163</v>
      </c>
      <c r="E12" s="19">
        <f>D12*0.7*0.6</f>
        <v>488.45999999999992</v>
      </c>
      <c r="F12" s="19">
        <f>-(B12*0.5*0.4+C12*1*0.4)</f>
        <v>-235.2</v>
      </c>
      <c r="G12" s="19">
        <v>219.44</v>
      </c>
      <c r="H12" s="19">
        <f>E12+F12</f>
        <v>253.25999999999993</v>
      </c>
      <c r="I12" s="19">
        <v>252.48</v>
      </c>
      <c r="J12" s="19">
        <f>E12+F12-G12+H12-I12</f>
        <v>34.599999999999881</v>
      </c>
      <c r="K12" s="19"/>
      <c r="L12" s="19">
        <f>J12</f>
        <v>34.599999999999881</v>
      </c>
    </row>
    <row r="13" spans="1:12" ht="22.5" customHeight="1">
      <c r="A13" s="16" t="s">
        <v>19</v>
      </c>
      <c r="B13" s="48">
        <v>11</v>
      </c>
      <c r="C13" s="48">
        <v>1</v>
      </c>
      <c r="D13" s="18">
        <f>B13+C13</f>
        <v>12</v>
      </c>
      <c r="E13" s="19">
        <f>D13*0.7*0.6</f>
        <v>5.0399999999999991</v>
      </c>
      <c r="F13" s="19">
        <f>-(B13*0.5*0.4+C13*1*0.4)</f>
        <v>-2.6</v>
      </c>
      <c r="G13" s="19">
        <v>0.66</v>
      </c>
      <c r="H13" s="19">
        <f>E13+F13</f>
        <v>2.4399999999999991</v>
      </c>
      <c r="I13" s="19">
        <v>0.44</v>
      </c>
      <c r="J13" s="19">
        <f>E13+F13-G13+H13-I13</f>
        <v>3.779999999999998</v>
      </c>
      <c r="K13" s="19"/>
      <c r="L13" s="19">
        <f>J13</f>
        <v>3.779999999999998</v>
      </c>
    </row>
    <row r="14" spans="1:12" ht="22.5" customHeight="1">
      <c r="A14" s="25" t="s">
        <v>76</v>
      </c>
      <c r="B14" s="34">
        <f t="shared" ref="B14:L14" si="3">SUM(B15:B16)</f>
        <v>455</v>
      </c>
      <c r="C14" s="34">
        <f t="shared" si="3"/>
        <v>8</v>
      </c>
      <c r="D14" s="34">
        <f t="shared" si="3"/>
        <v>463</v>
      </c>
      <c r="E14" s="35">
        <f t="shared" si="3"/>
        <v>194.45999999999998</v>
      </c>
      <c r="F14" s="35">
        <f t="shared" si="3"/>
        <v>-94.200000000000017</v>
      </c>
      <c r="G14" s="35">
        <f t="shared" si="3"/>
        <v>102.52</v>
      </c>
      <c r="H14" s="35">
        <f t="shared" si="3"/>
        <v>100.25999999999999</v>
      </c>
      <c r="I14" s="35">
        <f t="shared" si="3"/>
        <v>110.17999999999999</v>
      </c>
      <c r="J14" s="35">
        <f t="shared" si="3"/>
        <v>-12.180000000000028</v>
      </c>
      <c r="K14" s="35">
        <f t="shared" si="3"/>
        <v>-12.180000000000028</v>
      </c>
      <c r="L14" s="35">
        <f t="shared" si="3"/>
        <v>0</v>
      </c>
    </row>
    <row r="15" spans="1:12" ht="22.5" customHeight="1">
      <c r="A15" s="16" t="s">
        <v>16</v>
      </c>
      <c r="B15" s="48">
        <v>367</v>
      </c>
      <c r="C15" s="48">
        <v>8</v>
      </c>
      <c r="D15" s="18">
        <f>B15+C15</f>
        <v>375</v>
      </c>
      <c r="E15" s="19">
        <f>D15*0.7*0.6</f>
        <v>157.5</v>
      </c>
      <c r="F15" s="19">
        <f>-(B15*0.5*0.4+C15*1*0.4)</f>
        <v>-76.600000000000009</v>
      </c>
      <c r="G15" s="19">
        <v>95.05</v>
      </c>
      <c r="H15" s="19">
        <f>E15+F15</f>
        <v>80.899999999999991</v>
      </c>
      <c r="I15" s="19">
        <v>108.86</v>
      </c>
      <c r="J15" s="19">
        <f>E15+F15-G15+H15-I15</f>
        <v>-42.110000000000014</v>
      </c>
      <c r="K15" s="19">
        <f>J15</f>
        <v>-42.110000000000014</v>
      </c>
      <c r="L15" s="19"/>
    </row>
    <row r="16" spans="1:12" ht="22.5" customHeight="1">
      <c r="A16" s="16" t="s">
        <v>17</v>
      </c>
      <c r="B16" s="48">
        <v>88</v>
      </c>
      <c r="C16" s="48"/>
      <c r="D16" s="18">
        <f>B16+C16</f>
        <v>88</v>
      </c>
      <c r="E16" s="19">
        <f>D16*0.7*0.6</f>
        <v>36.959999999999994</v>
      </c>
      <c r="F16" s="19">
        <f>-(B16*0.5*0.4+C16*1*0.4)</f>
        <v>-17.600000000000001</v>
      </c>
      <c r="G16" s="19">
        <v>7.47</v>
      </c>
      <c r="H16" s="19">
        <f>E16+F16</f>
        <v>19.359999999999992</v>
      </c>
      <c r="I16" s="19">
        <v>1.32</v>
      </c>
      <c r="J16" s="19">
        <f>E16+F16-G16+H16-I16</f>
        <v>29.929999999999986</v>
      </c>
      <c r="K16" s="19">
        <f>J16</f>
        <v>29.929999999999986</v>
      </c>
      <c r="L16" s="19"/>
    </row>
    <row r="17" spans="1:12" ht="22.5" customHeight="1">
      <c r="A17" s="25" t="s">
        <v>77</v>
      </c>
      <c r="B17" s="34">
        <f>SUM(B18)</f>
        <v>483</v>
      </c>
      <c r="C17" s="34">
        <f>SUM(C18)</f>
        <v>4</v>
      </c>
      <c r="D17" s="34">
        <f>SUM(D18)</f>
        <v>487</v>
      </c>
      <c r="E17" s="35">
        <f>SUM(E18)</f>
        <v>204.54</v>
      </c>
      <c r="F17" s="35">
        <f>SUM(F18)</f>
        <v>-98.2</v>
      </c>
      <c r="G17" s="35">
        <v>97.82</v>
      </c>
      <c r="H17" s="35">
        <f>SUM(H18)</f>
        <v>106.33999999999999</v>
      </c>
      <c r="I17" s="35">
        <v>106.88</v>
      </c>
      <c r="J17" s="35">
        <f>SUM(J18)</f>
        <v>7.9799999999999898</v>
      </c>
      <c r="K17" s="35">
        <f>SUM(K18)</f>
        <v>0</v>
      </c>
      <c r="L17" s="35">
        <f>SUM(L18)</f>
        <v>7.9799999999999898</v>
      </c>
    </row>
    <row r="18" spans="1:12" ht="22.5" customHeight="1">
      <c r="A18" s="16" t="s">
        <v>20</v>
      </c>
      <c r="B18" s="48">
        <v>483</v>
      </c>
      <c r="C18" s="48">
        <v>4</v>
      </c>
      <c r="D18" s="18">
        <f>B18+C18</f>
        <v>487</v>
      </c>
      <c r="E18" s="19">
        <f>D18*0.7*0.6</f>
        <v>204.54</v>
      </c>
      <c r="F18" s="19">
        <f>-(B18*0.5*0.4+C18*1*0.4)</f>
        <v>-98.2</v>
      </c>
      <c r="G18" s="19">
        <v>97.82</v>
      </c>
      <c r="H18" s="19">
        <f>E18+F18</f>
        <v>106.33999999999999</v>
      </c>
      <c r="I18" s="19">
        <v>106.88</v>
      </c>
      <c r="J18" s="19">
        <f>E18+F18-G18+H18-I18</f>
        <v>7.9799999999999898</v>
      </c>
      <c r="K18" s="19"/>
      <c r="L18" s="19">
        <f>J18</f>
        <v>7.9799999999999898</v>
      </c>
    </row>
  </sheetData>
  <mergeCells count="16">
    <mergeCell ref="A2:L2"/>
    <mergeCell ref="J4:J6"/>
    <mergeCell ref="B5:C5"/>
    <mergeCell ref="A4:A7"/>
    <mergeCell ref="D5:D6"/>
    <mergeCell ref="E5:E6"/>
    <mergeCell ref="F6:F7"/>
    <mergeCell ref="G4:G6"/>
    <mergeCell ref="H4:H6"/>
    <mergeCell ref="I4:I6"/>
    <mergeCell ref="B4:C4"/>
    <mergeCell ref="D4:E4"/>
    <mergeCell ref="K4:L4"/>
    <mergeCell ref="F4:F5"/>
    <mergeCell ref="K5:K6"/>
    <mergeCell ref="L5:L6"/>
  </mergeCells>
  <phoneticPr fontId="13" type="noConversion"/>
  <conditionalFormatting sqref="A4">
    <cfRule type="duplicateValues" dxfId="0" priority="1"/>
  </conditionalFormatting>
  <pageMargins left="0.75" right="0.75" top="1" bottom="1" header="0.5" footer="0.5"/>
  <pageSetup paperSize="9" orientation="landscape" r:id="rId1"/>
</worksheet>
</file>

<file path=xl/worksheets/sheet6.xml><?xml version="1.0" encoding="utf-8"?>
<worksheet xmlns="http://schemas.openxmlformats.org/spreadsheetml/2006/main" xmlns:r="http://schemas.openxmlformats.org/officeDocument/2006/relationships">
  <dimension ref="A1:M9"/>
  <sheetViews>
    <sheetView tabSelected="1" workbookViewId="0">
      <selection activeCell="O9" sqref="O9"/>
    </sheetView>
  </sheetViews>
  <sheetFormatPr defaultColWidth="8.875" defaultRowHeight="13.5"/>
  <cols>
    <col min="1" max="1" width="17.25" customWidth="1"/>
    <col min="9" max="9" width="11.625" customWidth="1"/>
  </cols>
  <sheetData>
    <row r="1" spans="1:13">
      <c r="A1" s="43" t="s">
        <v>37</v>
      </c>
      <c r="B1" s="1"/>
      <c r="C1" s="1"/>
      <c r="D1" s="2"/>
      <c r="E1" s="2"/>
      <c r="F1" s="2"/>
      <c r="G1" s="2"/>
      <c r="H1" s="2"/>
      <c r="I1" s="2"/>
      <c r="J1" s="2"/>
      <c r="K1" s="2"/>
      <c r="L1" s="2"/>
      <c r="M1" s="1"/>
    </row>
    <row r="2" spans="1:13" ht="19.5">
      <c r="A2" s="73" t="s">
        <v>82</v>
      </c>
      <c r="B2" s="73"/>
      <c r="C2" s="73"/>
      <c r="D2" s="74"/>
      <c r="E2" s="74"/>
      <c r="F2" s="74"/>
      <c r="G2" s="74"/>
      <c r="H2" s="74"/>
      <c r="I2" s="74"/>
      <c r="J2" s="74"/>
      <c r="K2" s="74"/>
      <c r="L2" s="74"/>
      <c r="M2" s="73"/>
    </row>
    <row r="3" spans="1:13" ht="19.5" customHeight="1">
      <c r="A3" s="3"/>
      <c r="B3" s="1"/>
      <c r="C3" s="1"/>
      <c r="D3" s="4"/>
      <c r="E3" s="4"/>
      <c r="F3" s="4"/>
      <c r="G3" s="4"/>
      <c r="H3" s="4"/>
      <c r="I3" s="4"/>
      <c r="J3" s="4"/>
      <c r="K3" s="4"/>
      <c r="L3" s="4"/>
      <c r="M3" s="11" t="s">
        <v>1</v>
      </c>
    </row>
    <row r="4" spans="1:13" ht="42" customHeight="1">
      <c r="A4" s="75" t="s">
        <v>58</v>
      </c>
      <c r="B4" s="66" t="s">
        <v>24</v>
      </c>
      <c r="C4" s="66"/>
      <c r="D4" s="58" t="s">
        <v>59</v>
      </c>
      <c r="E4" s="58"/>
      <c r="F4" s="58"/>
      <c r="G4" s="58"/>
      <c r="H4" s="58" t="s">
        <v>60</v>
      </c>
      <c r="I4" s="58"/>
      <c r="J4" s="58"/>
      <c r="K4" s="58" t="s">
        <v>9</v>
      </c>
      <c r="L4" s="58" t="s">
        <v>9</v>
      </c>
      <c r="M4" s="59"/>
    </row>
    <row r="5" spans="1:13" ht="42" customHeight="1">
      <c r="A5" s="75"/>
      <c r="B5" s="66"/>
      <c r="C5" s="66"/>
      <c r="D5" s="58" t="s">
        <v>25</v>
      </c>
      <c r="E5" s="58"/>
      <c r="F5" s="58" t="s">
        <v>61</v>
      </c>
      <c r="G5" s="58" t="s">
        <v>27</v>
      </c>
      <c r="H5" s="58" t="s">
        <v>25</v>
      </c>
      <c r="I5" s="77" t="s">
        <v>81</v>
      </c>
      <c r="J5" s="58" t="s">
        <v>27</v>
      </c>
      <c r="K5" s="58"/>
      <c r="L5" s="58" t="s">
        <v>11</v>
      </c>
      <c r="M5" s="58" t="s">
        <v>12</v>
      </c>
    </row>
    <row r="6" spans="1:13" ht="42" customHeight="1">
      <c r="A6" s="76"/>
      <c r="B6" s="6" t="s">
        <v>47</v>
      </c>
      <c r="C6" s="6" t="s">
        <v>48</v>
      </c>
      <c r="D6" s="7" t="s">
        <v>47</v>
      </c>
      <c r="E6" s="7" t="s">
        <v>48</v>
      </c>
      <c r="F6" s="58"/>
      <c r="G6" s="58"/>
      <c r="H6" s="58"/>
      <c r="I6" s="78"/>
      <c r="J6" s="58"/>
      <c r="K6" s="58"/>
      <c r="L6" s="58"/>
      <c r="M6" s="58"/>
    </row>
    <row r="7" spans="1:13" ht="42" customHeight="1">
      <c r="A7" s="75"/>
      <c r="B7" s="8" t="s">
        <v>28</v>
      </c>
      <c r="C7" s="8" t="s">
        <v>50</v>
      </c>
      <c r="D7" s="9" t="s">
        <v>62</v>
      </c>
      <c r="E7" s="9" t="s">
        <v>63</v>
      </c>
      <c r="F7" s="9" t="s">
        <v>64</v>
      </c>
      <c r="G7" s="9" t="s">
        <v>65</v>
      </c>
      <c r="H7" s="9" t="s">
        <v>66</v>
      </c>
      <c r="I7" s="9" t="s">
        <v>32</v>
      </c>
      <c r="J7" s="9" t="s">
        <v>67</v>
      </c>
      <c r="K7" s="9" t="s">
        <v>68</v>
      </c>
      <c r="L7" s="9" t="s">
        <v>57</v>
      </c>
      <c r="M7" s="9" t="s">
        <v>69</v>
      </c>
    </row>
    <row r="8" spans="1:13" ht="42" customHeight="1">
      <c r="A8" s="44" t="s">
        <v>80</v>
      </c>
      <c r="B8" s="34">
        <f t="shared" ref="B8:M8" si="0">SUM(B9)</f>
        <v>294</v>
      </c>
      <c r="C8" s="34">
        <f t="shared" si="0"/>
        <v>0</v>
      </c>
      <c r="D8" s="35">
        <f t="shared" si="0"/>
        <v>147</v>
      </c>
      <c r="E8" s="35">
        <f t="shared" si="0"/>
        <v>0</v>
      </c>
      <c r="F8" s="35">
        <f t="shared" si="0"/>
        <v>107</v>
      </c>
      <c r="G8" s="35">
        <f t="shared" si="0"/>
        <v>40</v>
      </c>
      <c r="H8" s="35">
        <f t="shared" si="0"/>
        <v>147</v>
      </c>
      <c r="I8" s="35">
        <f t="shared" si="0"/>
        <v>112</v>
      </c>
      <c r="J8" s="35">
        <f t="shared" si="0"/>
        <v>35</v>
      </c>
      <c r="K8" s="35">
        <f t="shared" si="0"/>
        <v>75</v>
      </c>
      <c r="L8" s="35">
        <f t="shared" si="0"/>
        <v>0</v>
      </c>
      <c r="M8" s="35">
        <f t="shared" si="0"/>
        <v>75</v>
      </c>
    </row>
    <row r="9" spans="1:13" ht="42" customHeight="1">
      <c r="A9" s="10" t="s">
        <v>14</v>
      </c>
      <c r="B9" s="18">
        <v>294</v>
      </c>
      <c r="C9" s="18">
        <v>0</v>
      </c>
      <c r="D9" s="19">
        <f>B9*0.5</f>
        <v>147</v>
      </c>
      <c r="E9" s="19">
        <f>C9*1</f>
        <v>0</v>
      </c>
      <c r="F9" s="19">
        <v>107</v>
      </c>
      <c r="G9" s="19">
        <f>D9+E9-F9</f>
        <v>40</v>
      </c>
      <c r="H9" s="19">
        <f>D9+E9</f>
        <v>147</v>
      </c>
      <c r="I9" s="19">
        <v>112</v>
      </c>
      <c r="J9" s="19">
        <f>H9-I9</f>
        <v>35</v>
      </c>
      <c r="K9" s="19">
        <f>G9+J9</f>
        <v>75</v>
      </c>
      <c r="L9" s="19"/>
      <c r="M9" s="19">
        <f>K9</f>
        <v>75</v>
      </c>
    </row>
  </sheetData>
  <mergeCells count="15">
    <mergeCell ref="I5:I6"/>
    <mergeCell ref="J5:J6"/>
    <mergeCell ref="K4:K6"/>
    <mergeCell ref="L5:L6"/>
    <mergeCell ref="D5:E5"/>
    <mergeCell ref="A2:M2"/>
    <mergeCell ref="D4:G4"/>
    <mergeCell ref="H4:J4"/>
    <mergeCell ref="L4:M4"/>
    <mergeCell ref="A4:A7"/>
    <mergeCell ref="F5:F6"/>
    <mergeCell ref="G5:G6"/>
    <mergeCell ref="M5:M6"/>
    <mergeCell ref="B4:C5"/>
    <mergeCell ref="H5:H6"/>
  </mergeCells>
  <phoneticPr fontId="13"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Sheet1</vt:lpstr>
      <vt:lpstr>Sheet2</vt:lpstr>
      <vt:lpstr>Sheet3</vt:lpstr>
      <vt:lpstr>Sheet4</vt:lpstr>
      <vt:lpstr>Sheet5</vt:lpstr>
      <vt:lpstr>Sheet6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wenhua</dc:creator>
  <cp:lastModifiedBy>ICBC</cp:lastModifiedBy>
  <cp:lastPrinted>2020-10-13T07:27:48Z</cp:lastPrinted>
  <dcterms:created xsi:type="dcterms:W3CDTF">2020-10-13T04:25:21Z</dcterms:created>
  <dcterms:modified xsi:type="dcterms:W3CDTF">2020-10-13T07:27:50Z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