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8455" windowHeight="12075"/>
  </bookViews>
  <sheets>
    <sheet name="Sheet1" sheetId="8" r:id="rId1"/>
  </sheets>
  <definedNames>
    <definedName name="_xlnm._FilterDatabase" localSheetId="0" hidden="1">Sheet1!$A$6:$AD$18</definedName>
    <definedName name="_xlnm.Print_Titles" localSheetId="0">Sheet1!$1:$6</definedName>
  </definedNames>
  <calcPr calcId="114210" fullCalcOnLoad="1" concurrentCalc="0"/>
</workbook>
</file>

<file path=xl/calcChain.xml><?xml version="1.0" encoding="utf-8"?>
<calcChain xmlns="http://schemas.openxmlformats.org/spreadsheetml/2006/main">
  <c r="AC18" i="8"/>
  <c r="K18"/>
  <c r="L18"/>
  <c r="O18"/>
  <c r="P18"/>
  <c r="V18"/>
  <c r="F18"/>
  <c r="U18"/>
  <c r="W18"/>
  <c r="X18"/>
  <c r="Z18"/>
  <c r="Y18"/>
  <c r="AC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F17"/>
  <c r="E17"/>
  <c r="C17"/>
  <c r="AC16"/>
  <c r="K16"/>
  <c r="L16"/>
  <c r="O16"/>
  <c r="P16"/>
  <c r="V16"/>
  <c r="F16"/>
  <c r="U16"/>
  <c r="W16"/>
  <c r="X16"/>
  <c r="Z16"/>
  <c r="Y16"/>
  <c r="AC15"/>
  <c r="K15"/>
  <c r="L15"/>
  <c r="O15"/>
  <c r="P15"/>
  <c r="V15"/>
  <c r="F15"/>
  <c r="U15"/>
  <c r="W15"/>
  <c r="X15"/>
  <c r="Z15"/>
  <c r="Y15"/>
  <c r="AC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F14"/>
  <c r="E14"/>
  <c r="C14"/>
  <c r="AC13"/>
  <c r="K13"/>
  <c r="L13"/>
  <c r="O13"/>
  <c r="P13"/>
  <c r="V13"/>
  <c r="F13"/>
  <c r="U13"/>
  <c r="W13"/>
  <c r="X13"/>
  <c r="Z13"/>
  <c r="Y13"/>
  <c r="AC12"/>
  <c r="K12"/>
  <c r="L12"/>
  <c r="O12"/>
  <c r="P12"/>
  <c r="V12"/>
  <c r="F12"/>
  <c r="U12"/>
  <c r="W12"/>
  <c r="X12"/>
  <c r="Z12"/>
  <c r="Y12"/>
  <c r="AC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F11"/>
  <c r="E11"/>
  <c r="C11"/>
  <c r="AC10"/>
  <c r="K10"/>
  <c r="L10"/>
  <c r="O10"/>
  <c r="P10"/>
  <c r="V10"/>
  <c r="F10"/>
  <c r="U10"/>
  <c r="W10"/>
  <c r="X10"/>
  <c r="Z10"/>
  <c r="Y10"/>
  <c r="AC9"/>
  <c r="K9"/>
  <c r="L9"/>
  <c r="O9"/>
  <c r="P9"/>
  <c r="V9"/>
  <c r="F9"/>
  <c r="U9"/>
  <c r="W9"/>
  <c r="X9"/>
  <c r="Z9"/>
  <c r="Y9"/>
  <c r="AC8"/>
  <c r="Z8"/>
  <c r="Y8"/>
  <c r="X8"/>
  <c r="W8"/>
  <c r="V8"/>
  <c r="U8"/>
  <c r="T8"/>
  <c r="S8"/>
  <c r="R8"/>
  <c r="Q8"/>
  <c r="P8"/>
  <c r="O8"/>
  <c r="N8"/>
  <c r="M8"/>
  <c r="L8"/>
  <c r="K8"/>
  <c r="J8"/>
  <c r="I8"/>
  <c r="F8"/>
  <c r="E8"/>
  <c r="C8"/>
  <c r="AD7"/>
  <c r="AC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<sst xmlns="http://schemas.openxmlformats.org/spreadsheetml/2006/main" count="62" uniqueCount="40">
  <si>
    <t>2020年义务教育学生生活费补助资金安排表</t>
  </si>
  <si>
    <t>单位：万元</t>
  </si>
  <si>
    <t>地区</t>
  </si>
  <si>
    <t>单位用款编码</t>
  </si>
  <si>
    <t>2019年下达资金</t>
  </si>
  <si>
    <t>2019年以前结余资金</t>
  </si>
  <si>
    <t>2019年已发放资金</t>
  </si>
  <si>
    <t>已提前下达2020年资金（粤财科教[2019]239号）</t>
  </si>
  <si>
    <t>家庭经济困难寄宿生生活费补助</t>
  </si>
  <si>
    <t>家庭经济困难非寄宿生生活费补助</t>
  </si>
  <si>
    <t>少数民族地区寄宿制民族班学生生活费补助</t>
  </si>
  <si>
    <t>2020年可使用资金</t>
  </si>
  <si>
    <t>2020年需求资金</t>
  </si>
  <si>
    <t>2020年待清算资金</t>
  </si>
  <si>
    <t>应下达义务教育学生生活费补助资金</t>
  </si>
  <si>
    <t>本次清算下达义务教育学生生活费补助资金</t>
  </si>
  <si>
    <t>本次收回粤财科教[2019]239号省级资金</t>
  </si>
  <si>
    <t>本次追加下达中央资金</t>
  </si>
  <si>
    <t>2020年需求人数</t>
  </si>
  <si>
    <t>总计</t>
  </si>
  <si>
    <t>中央资金</t>
  </si>
  <si>
    <t>省级资金</t>
  </si>
  <si>
    <t>小计</t>
  </si>
  <si>
    <t>小学</t>
  </si>
  <si>
    <t>初中</t>
  </si>
  <si>
    <t>合计</t>
  </si>
  <si>
    <t>汕尾市</t>
  </si>
  <si>
    <t>汕尾市市辖区</t>
  </si>
  <si>
    <t>610001</t>
  </si>
  <si>
    <t>城区</t>
  </si>
  <si>
    <t>610002</t>
  </si>
  <si>
    <t>陆丰市</t>
  </si>
  <si>
    <t>陆丰市（华侨区）</t>
  </si>
  <si>
    <t>610003</t>
  </si>
  <si>
    <t>海丰县</t>
  </si>
  <si>
    <t>海丰县（红海湾）</t>
  </si>
  <si>
    <t>610004</t>
  </si>
  <si>
    <t>陆河县</t>
  </si>
  <si>
    <t>610005</t>
  </si>
  <si>
    <t>附件1.2</t>
    <phoneticPr fontId="8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</si>
</sst>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000_ "/>
    <numFmt numFmtId="177" formatCode="0.0000_ "/>
    <numFmt numFmtId="178" formatCode="#,##0_ "/>
    <numFmt numFmtId="184" formatCode="0_ "/>
  </numFmts>
  <fonts count="12">
    <font>
      <sz val="12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0"/>
      <color indexed="8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方正小标宋简体"/>
      <charset val="134"/>
    </font>
    <font>
      <b/>
      <sz val="12"/>
      <name val="宋体"/>
      <charset val="134"/>
    </font>
    <font>
      <sz val="16"/>
      <color indexed="8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78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184" fontId="0" fillId="0" borderId="0" xfId="0" applyNumberFormat="1" applyFont="1" applyAlignment="1">
      <alignment horizontal="center" vertical="center"/>
    </xf>
    <xf numFmtId="184" fontId="0" fillId="0" borderId="0" xfId="0" applyNumberFormat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184" fontId="11" fillId="0" borderId="1" xfId="0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vertical="center" wrapText="1"/>
    </xf>
    <xf numFmtId="178" fontId="7" fillId="2" borderId="1" xfId="0" applyNumberFormat="1" applyFont="1" applyFill="1" applyBorder="1" applyAlignment="1">
      <alignment vertical="center" wrapText="1"/>
    </xf>
    <xf numFmtId="177" fontId="7" fillId="2" borderId="1" xfId="0" applyNumberFormat="1" applyFont="1" applyFill="1" applyBorder="1" applyAlignment="1">
      <alignment vertical="center" wrapText="1"/>
    </xf>
    <xf numFmtId="184" fontId="7" fillId="2" borderId="1" xfId="0" applyNumberFormat="1" applyFont="1" applyFill="1" applyBorder="1" applyAlignment="1">
      <alignment vertical="center" wrapText="1"/>
    </xf>
    <xf numFmtId="41" fontId="7" fillId="2" borderId="1" xfId="0" applyNumberFormat="1" applyFont="1" applyFill="1" applyBorder="1" applyAlignment="1">
      <alignment vertical="center" wrapText="1"/>
    </xf>
    <xf numFmtId="41" fontId="7" fillId="2" borderId="1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vertical="center" wrapText="1"/>
    </xf>
    <xf numFmtId="184" fontId="7" fillId="0" borderId="1" xfId="0" applyNumberFormat="1" applyFont="1" applyFill="1" applyBorder="1" applyAlignment="1">
      <alignment vertical="center" wrapText="1"/>
    </xf>
    <xf numFmtId="41" fontId="7" fillId="0" borderId="1" xfId="0" applyNumberFormat="1" applyFont="1" applyFill="1" applyBorder="1" applyAlignment="1">
      <alignment vertical="center" wrapText="1"/>
    </xf>
    <xf numFmtId="41" fontId="7" fillId="0" borderId="1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77" fontId="11" fillId="0" borderId="1" xfId="0" applyNumberFormat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8" fontId="11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_2012年全省义务教育在校生数情况表(报省财政厅）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8"/>
  <sheetViews>
    <sheetView tabSelected="1" zoomScale="110" zoomScaleNormal="110" workbookViewId="0">
      <pane xSplit="2" ySplit="7" topLeftCell="F8" activePane="bottomRight" state="frozen"/>
      <selection pane="topRight"/>
      <selection pane="bottomLeft"/>
      <selection pane="bottomRight" activeCell="I4" sqref="A4:IV18"/>
    </sheetView>
  </sheetViews>
  <sheetFormatPr defaultColWidth="9" defaultRowHeight="14.25"/>
  <cols>
    <col min="1" max="1" width="9.5" customWidth="1"/>
    <col min="2" max="2" width="7.375" customWidth="1"/>
    <col min="3" max="3" width="12.625" style="39" customWidth="1"/>
    <col min="4" max="4" width="7.5" customWidth="1"/>
    <col min="5" max="5" width="10.5" customWidth="1"/>
    <col min="6" max="6" width="10.125" customWidth="1"/>
    <col min="7" max="7" width="10" customWidth="1"/>
    <col min="8" max="8" width="10.125" customWidth="1"/>
    <col min="9" max="9" width="5.375" style="4" customWidth="1"/>
    <col min="10" max="10" width="5.5" style="4" customWidth="1"/>
    <col min="11" max="11" width="8.25" style="5" customWidth="1"/>
    <col min="12" max="12" width="10" style="5" customWidth="1"/>
    <col min="13" max="13" width="8.25" style="4" customWidth="1"/>
    <col min="14" max="14" width="6.875" style="4" customWidth="1"/>
    <col min="15" max="15" width="11" style="5" customWidth="1"/>
    <col min="16" max="16" width="10.625" style="5" customWidth="1"/>
    <col min="17" max="17" width="6" style="4" customWidth="1"/>
    <col min="18" max="18" width="6.25" style="4" customWidth="1"/>
    <col min="19" max="20" width="5.875" style="14" customWidth="1"/>
    <col min="21" max="21" width="10.125" customWidth="1"/>
    <col min="22" max="22" width="10" customWidth="1"/>
    <col min="23" max="23" width="11.875" customWidth="1"/>
    <col min="24" max="24" width="13.75" hidden="1" customWidth="1"/>
    <col min="25" max="25" width="6.25" customWidth="1"/>
    <col min="26" max="26" width="6.5" customWidth="1"/>
    <col min="27" max="27" width="5.75" customWidth="1"/>
    <col min="28" max="28" width="17" hidden="1" customWidth="1"/>
    <col min="29" max="29" width="11.875" customWidth="1"/>
    <col min="30" max="30" width="7.75" customWidth="1"/>
  </cols>
  <sheetData>
    <row r="1" spans="1:30" s="1" customFormat="1" ht="20.100000000000001" customHeight="1">
      <c r="A1" s="12" t="s">
        <v>39</v>
      </c>
      <c r="B1" s="6"/>
      <c r="C1" s="36"/>
      <c r="D1" s="6"/>
      <c r="E1" s="6"/>
      <c r="F1" s="6"/>
      <c r="G1" s="6"/>
      <c r="H1" s="6"/>
      <c r="I1" s="9"/>
      <c r="J1" s="9"/>
      <c r="K1" s="10"/>
      <c r="L1" s="10"/>
      <c r="M1" s="9"/>
      <c r="N1" s="9"/>
      <c r="O1" s="10"/>
      <c r="P1" s="10"/>
      <c r="Q1" s="9"/>
      <c r="R1" s="9"/>
      <c r="S1" s="13"/>
      <c r="T1" s="13"/>
    </row>
    <row r="2" spans="1:30" s="2" customFormat="1" ht="51" customHeight="1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11"/>
    </row>
    <row r="3" spans="1:30" s="2" customFormat="1" ht="24.95" customHeight="1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</row>
    <row r="4" spans="1:30" s="3" customFormat="1" ht="42" customHeight="1">
      <c r="A4" s="41" t="s">
        <v>2</v>
      </c>
      <c r="B4" s="44" t="s">
        <v>3</v>
      </c>
      <c r="C4" s="47" t="s">
        <v>4</v>
      </c>
      <c r="D4" s="44" t="s">
        <v>5</v>
      </c>
      <c r="E4" s="44" t="s">
        <v>6</v>
      </c>
      <c r="F4" s="50" t="s">
        <v>7</v>
      </c>
      <c r="G4" s="51"/>
      <c r="H4" s="52"/>
      <c r="I4" s="60" t="s">
        <v>8</v>
      </c>
      <c r="J4" s="60"/>
      <c r="K4" s="40"/>
      <c r="L4" s="40"/>
      <c r="M4" s="60" t="s">
        <v>9</v>
      </c>
      <c r="N4" s="60"/>
      <c r="O4" s="40"/>
      <c r="P4" s="40"/>
      <c r="Q4" s="60" t="s">
        <v>10</v>
      </c>
      <c r="R4" s="60"/>
      <c r="S4" s="40"/>
      <c r="T4" s="40"/>
      <c r="U4" s="44" t="s">
        <v>11</v>
      </c>
      <c r="V4" s="44" t="s">
        <v>12</v>
      </c>
      <c r="W4" s="44" t="s">
        <v>13</v>
      </c>
      <c r="X4" s="44" t="s">
        <v>14</v>
      </c>
      <c r="Y4" s="61" t="s">
        <v>15</v>
      </c>
      <c r="Z4" s="61"/>
      <c r="AA4" s="61"/>
      <c r="AB4" s="17"/>
      <c r="AC4" s="56" t="s">
        <v>16</v>
      </c>
      <c r="AD4" s="56" t="s">
        <v>17</v>
      </c>
    </row>
    <row r="5" spans="1:30" s="3" customFormat="1" ht="42" customHeight="1">
      <c r="A5" s="42"/>
      <c r="B5" s="45"/>
      <c r="C5" s="48"/>
      <c r="D5" s="45"/>
      <c r="E5" s="45"/>
      <c r="F5" s="53"/>
      <c r="G5" s="54"/>
      <c r="H5" s="55"/>
      <c r="I5" s="40" t="s">
        <v>18</v>
      </c>
      <c r="J5" s="40"/>
      <c r="K5" s="40" t="s">
        <v>12</v>
      </c>
      <c r="L5" s="40"/>
      <c r="M5" s="40" t="s">
        <v>18</v>
      </c>
      <c r="N5" s="40"/>
      <c r="O5" s="40" t="s">
        <v>12</v>
      </c>
      <c r="P5" s="40"/>
      <c r="Q5" s="40" t="s">
        <v>18</v>
      </c>
      <c r="R5" s="40"/>
      <c r="S5" s="40" t="s">
        <v>12</v>
      </c>
      <c r="T5" s="40"/>
      <c r="U5" s="45"/>
      <c r="V5" s="45"/>
      <c r="W5" s="45"/>
      <c r="X5" s="45"/>
      <c r="Y5" s="45" t="s">
        <v>19</v>
      </c>
      <c r="Z5" s="45" t="s">
        <v>20</v>
      </c>
      <c r="AA5" s="45" t="s">
        <v>21</v>
      </c>
      <c r="AB5" s="17"/>
      <c r="AC5" s="56"/>
      <c r="AD5" s="56"/>
    </row>
    <row r="6" spans="1:30" ht="42" customHeight="1">
      <c r="A6" s="43"/>
      <c r="B6" s="46"/>
      <c r="C6" s="49"/>
      <c r="D6" s="46"/>
      <c r="E6" s="46"/>
      <c r="F6" s="7" t="s">
        <v>22</v>
      </c>
      <c r="G6" s="8" t="s">
        <v>20</v>
      </c>
      <c r="H6" s="7" t="s">
        <v>21</v>
      </c>
      <c r="I6" s="16" t="s">
        <v>23</v>
      </c>
      <c r="J6" s="16" t="s">
        <v>24</v>
      </c>
      <c r="K6" s="16" t="s">
        <v>23</v>
      </c>
      <c r="L6" s="16" t="s">
        <v>24</v>
      </c>
      <c r="M6" s="15" t="s">
        <v>23</v>
      </c>
      <c r="N6" s="15" t="s">
        <v>24</v>
      </c>
      <c r="O6" s="16" t="s">
        <v>23</v>
      </c>
      <c r="P6" s="16" t="s">
        <v>24</v>
      </c>
      <c r="Q6" s="15" t="s">
        <v>23</v>
      </c>
      <c r="R6" s="15" t="s">
        <v>24</v>
      </c>
      <c r="S6" s="18" t="s">
        <v>23</v>
      </c>
      <c r="T6" s="18" t="s">
        <v>24</v>
      </c>
      <c r="U6" s="46"/>
      <c r="V6" s="46"/>
      <c r="W6" s="46"/>
      <c r="X6" s="46"/>
      <c r="Y6" s="57"/>
      <c r="Z6" s="57"/>
      <c r="AA6" s="57"/>
      <c r="AB6" s="17"/>
      <c r="AC6" s="56"/>
      <c r="AD6" s="56"/>
    </row>
    <row r="7" spans="1:30" ht="42" customHeight="1">
      <c r="A7" s="19" t="s">
        <v>25</v>
      </c>
      <c r="B7" s="19"/>
      <c r="C7" s="37" t="e">
        <f>#REF!+#REF!+#REF!+#REF!+#REF!+#REF!+#REF!+#REF!+#REF!+#REF!+#REF!+#REF!+#REF!+#REF!+#REF!+#REF!+#REF!+#REF!+#REF!+#REF!+#REF!+#REF!+C8+C11+C14+C17+#REF!+#REF!+#REF!+#REF!+#REF!+#REF!+#REF!+#REF!+#REF!+#REF!+#REF!+#REF!+#REF!+#REF!+#REF!+#REF!+#REF!+#REF!+#REF!+#REF!+#REF!+#REF!+#REF!+#REF!+#REF!+#REF!+#REF!+#REF!+#REF!+#REF!</f>
        <v>#REF!</v>
      </c>
      <c r="D7" s="20" t="e">
        <f>#REF!+#REF!+#REF!+#REF!+#REF!+#REF!+#REF!+#REF!+#REF!+#REF!+#REF!+#REF!+#REF!+#REF!+#REF!+#REF!+#REF!+#REF!+#REF!+#REF!+#REF!+#REF!+D8+D11+D14+D17+#REF!+#REF!+#REF!+#REF!+#REF!+#REF!+#REF!+#REF!+#REF!+#REF!+#REF!+#REF!+#REF!+#REF!+#REF!+#REF!+#REF!+#REF!+#REF!+#REF!+#REF!+#REF!+#REF!+#REF!+#REF!+#REF!+#REF!+#REF!+#REF!+#REF!</f>
        <v>#REF!</v>
      </c>
      <c r="E7" s="20" t="e">
        <f>#REF!+#REF!+#REF!+#REF!+#REF!+#REF!+#REF!+#REF!+#REF!+#REF!+#REF!+#REF!+#REF!+#REF!+#REF!+#REF!+#REF!+#REF!+#REF!+#REF!+#REF!+#REF!+E8+E11+E14+E17+#REF!+#REF!+#REF!+#REF!+#REF!+#REF!+#REF!+#REF!+#REF!+#REF!+#REF!+#REF!+#REF!+#REF!+#REF!+#REF!+#REF!+#REF!+#REF!+#REF!+#REF!+#REF!+#REF!+#REF!+#REF!+#REF!+#REF!+#REF!+#REF!+#REF!</f>
        <v>#REF!</v>
      </c>
      <c r="F7" s="20" t="e">
        <f>#REF!+#REF!+#REF!+#REF!+#REF!+#REF!+#REF!+#REF!+#REF!+#REF!+#REF!+#REF!+#REF!+#REF!+#REF!+#REF!+#REF!+#REF!+#REF!+#REF!+#REF!+#REF!+F8+F11+F14+F17+#REF!+#REF!+#REF!+#REF!+#REF!+#REF!+#REF!+#REF!+#REF!+#REF!+#REF!+#REF!+#REF!+#REF!+#REF!+#REF!+#REF!+#REF!+#REF!+#REF!+#REF!+#REF!+#REF!+#REF!+#REF!+#REF!+#REF!+#REF!+#REF!+#REF!</f>
        <v>#REF!</v>
      </c>
      <c r="G7" s="20" t="e">
        <f>#REF!+#REF!+#REF!+#REF!+#REF!+#REF!+#REF!+#REF!+#REF!+#REF!+#REF!+#REF!+#REF!+#REF!+#REF!+#REF!+#REF!+#REF!+#REF!+#REF!+#REF!+#REF!+G8+G11+G14+G17+#REF!+#REF!+#REF!+#REF!+#REF!+#REF!+#REF!+#REF!+#REF!+#REF!+#REF!+#REF!+#REF!+#REF!+#REF!+#REF!+#REF!+#REF!+#REF!+#REF!+#REF!+#REF!+#REF!+#REF!+#REF!+#REF!+#REF!+#REF!+#REF!+#REF!</f>
        <v>#REF!</v>
      </c>
      <c r="H7" s="20" t="e">
        <f>#REF!+#REF!+#REF!+#REF!+#REF!+#REF!+#REF!+#REF!+#REF!+#REF!+#REF!+#REF!+#REF!+#REF!+#REF!+#REF!+#REF!+#REF!+#REF!+#REF!+#REF!+#REF!+H8+H11+H14+H17+#REF!+#REF!+#REF!+#REF!+#REF!+#REF!+#REF!+#REF!+#REF!+#REF!+#REF!+#REF!+#REF!+#REF!+#REF!+#REF!+#REF!+#REF!+#REF!+#REF!+#REF!+#REF!+#REF!+#REF!+#REF!+#REF!+#REF!+#REF!+#REF!+#REF!</f>
        <v>#REF!</v>
      </c>
      <c r="I7" s="21" t="e">
        <f>#REF!+#REF!+#REF!+#REF!+#REF!+#REF!+#REF!+#REF!+#REF!+#REF!+#REF!+#REF!+#REF!+#REF!+#REF!+#REF!+#REF!+#REF!+#REF!+#REF!+#REF!+#REF!+I8+I11+I14+I17+#REF!+#REF!+#REF!+#REF!+#REF!+#REF!+#REF!+#REF!+#REF!+#REF!+#REF!+#REF!+#REF!+#REF!+#REF!+#REF!+#REF!+#REF!+#REF!+#REF!+#REF!+#REF!+#REF!+#REF!+#REF!+#REF!+#REF!+#REF!+#REF!+#REF!</f>
        <v>#REF!</v>
      </c>
      <c r="J7" s="21" t="e">
        <f>#REF!+#REF!+#REF!+#REF!+#REF!+#REF!+#REF!+#REF!+#REF!+#REF!+#REF!+#REF!+#REF!+#REF!+#REF!+#REF!+#REF!+#REF!+#REF!+#REF!+#REF!+#REF!+J8+J11+J14+J17+#REF!+#REF!+#REF!+#REF!+#REF!+#REF!+#REF!+#REF!+#REF!+#REF!+#REF!+#REF!+#REF!+#REF!+#REF!+#REF!+#REF!+#REF!+#REF!+#REF!+#REF!+#REF!+#REF!+#REF!+#REF!+#REF!+#REF!+#REF!+#REF!+#REF!</f>
        <v>#REF!</v>
      </c>
      <c r="K7" s="22" t="e">
        <f>#REF!+#REF!+#REF!+#REF!+#REF!+#REF!+#REF!+#REF!+#REF!+#REF!+#REF!+#REF!+#REF!+#REF!+#REF!+#REF!+#REF!+#REF!+#REF!+#REF!+#REF!+#REF!+K8+K11+K14+K17+#REF!+#REF!+#REF!+#REF!+#REF!+#REF!+#REF!+#REF!+#REF!+#REF!+#REF!+#REF!+#REF!+#REF!+#REF!+#REF!+#REF!+#REF!+#REF!+#REF!+#REF!+#REF!+#REF!+#REF!+#REF!+#REF!+#REF!+#REF!+#REF!+#REF!</f>
        <v>#REF!</v>
      </c>
      <c r="L7" s="22" t="e">
        <f>#REF!+#REF!+#REF!+#REF!+#REF!+#REF!+#REF!+#REF!+#REF!+#REF!+#REF!+#REF!+#REF!+#REF!+#REF!+#REF!+#REF!+#REF!+#REF!+#REF!+#REF!+#REF!+L8+L11+L14+L17+#REF!+#REF!+#REF!+#REF!+#REF!+#REF!+#REF!+#REF!+#REF!+#REF!+#REF!+#REF!+#REF!+#REF!+#REF!+#REF!+#REF!+#REF!+#REF!+#REF!+#REF!+#REF!+#REF!+#REF!+#REF!+#REF!+#REF!+#REF!+#REF!+#REF!</f>
        <v>#REF!</v>
      </c>
      <c r="M7" s="21" t="e">
        <f>#REF!+#REF!+#REF!+#REF!+#REF!+#REF!+#REF!+#REF!+#REF!+#REF!+#REF!+#REF!+#REF!+#REF!+#REF!+#REF!+#REF!+#REF!+#REF!+#REF!+#REF!+#REF!+M8+M11+M14+M17+#REF!+#REF!+#REF!+#REF!+#REF!+#REF!+#REF!+#REF!+#REF!+#REF!+#REF!+#REF!+#REF!+#REF!+#REF!+#REF!+#REF!+#REF!+#REF!+#REF!+#REF!+#REF!+#REF!+#REF!+#REF!+#REF!+#REF!+#REF!+#REF!+#REF!</f>
        <v>#REF!</v>
      </c>
      <c r="N7" s="21" t="e">
        <f>#REF!+#REF!+#REF!+#REF!+#REF!+#REF!+#REF!+#REF!+#REF!+#REF!+#REF!+#REF!+#REF!+#REF!+#REF!+#REF!+#REF!+#REF!+#REF!+#REF!+#REF!+#REF!+N8+N11+N14+N17+#REF!+#REF!+#REF!+#REF!+#REF!+#REF!+#REF!+#REF!+#REF!+#REF!+#REF!+#REF!+#REF!+#REF!+#REF!+#REF!+#REF!+#REF!+#REF!+#REF!+#REF!+#REF!+#REF!+#REF!+#REF!+#REF!+#REF!+#REF!+#REF!+#REF!</f>
        <v>#REF!</v>
      </c>
      <c r="O7" s="22" t="e">
        <f>#REF!+#REF!+#REF!+#REF!+#REF!+#REF!+#REF!+#REF!+#REF!+#REF!+#REF!+#REF!+#REF!+#REF!+#REF!+#REF!+#REF!+#REF!+#REF!+#REF!+#REF!+#REF!+O8+O11+O14+O17+#REF!+#REF!+#REF!+#REF!+#REF!+#REF!+#REF!+#REF!+#REF!+#REF!+#REF!+#REF!+#REF!+#REF!+#REF!+#REF!+#REF!+#REF!+#REF!+#REF!+#REF!+#REF!+#REF!+#REF!+#REF!+#REF!+#REF!+#REF!+#REF!+#REF!</f>
        <v>#REF!</v>
      </c>
      <c r="P7" s="22" t="e">
        <f>#REF!+#REF!+#REF!+#REF!+#REF!+#REF!+#REF!+#REF!+#REF!+#REF!+#REF!+#REF!+#REF!+#REF!+#REF!+#REF!+#REF!+#REF!+#REF!+#REF!+#REF!+#REF!+P8+P11+P14+P17+#REF!+#REF!+#REF!+#REF!+#REF!+#REF!+#REF!+#REF!+#REF!+#REF!+#REF!+#REF!+#REF!+#REF!+#REF!+#REF!+#REF!+#REF!+#REF!+#REF!+#REF!+#REF!+#REF!+#REF!+#REF!+#REF!+#REF!+#REF!+#REF!+#REF!</f>
        <v>#REF!</v>
      </c>
      <c r="Q7" s="21" t="e">
        <f>#REF!+#REF!+#REF!+#REF!+#REF!+#REF!+#REF!+#REF!+#REF!+#REF!+#REF!+#REF!+#REF!+#REF!+#REF!+#REF!+#REF!+#REF!+#REF!+#REF!+#REF!+#REF!+Q8+Q11+Q14+Q17+#REF!+#REF!+#REF!+#REF!+#REF!+#REF!+#REF!+#REF!+#REF!+#REF!+#REF!+#REF!+#REF!+#REF!+#REF!+#REF!+#REF!+#REF!+#REF!+#REF!+#REF!+#REF!+#REF!+#REF!+#REF!+#REF!+#REF!+#REF!+#REF!+#REF!</f>
        <v>#REF!</v>
      </c>
      <c r="R7" s="21" t="e">
        <f>#REF!+#REF!+#REF!+#REF!+#REF!+#REF!+#REF!+#REF!+#REF!+#REF!+#REF!+#REF!+#REF!+#REF!+#REF!+#REF!+#REF!+#REF!+#REF!+#REF!+#REF!+#REF!+R8+R11+R14+R17+#REF!+#REF!+#REF!+#REF!+#REF!+#REF!+#REF!+#REF!+#REF!+#REF!+#REF!+#REF!+#REF!+#REF!+#REF!+#REF!+#REF!+#REF!+#REF!+#REF!+#REF!+#REF!+#REF!+#REF!+#REF!+#REF!+#REF!+#REF!+#REF!+#REF!</f>
        <v>#REF!</v>
      </c>
      <c r="S7" s="23" t="e">
        <f>#REF!+#REF!+#REF!+#REF!+#REF!+#REF!+#REF!+#REF!+#REF!+#REF!+#REF!+#REF!+#REF!+#REF!+#REF!+#REF!+#REF!+#REF!+#REF!+#REF!+#REF!+#REF!+S8+S11+S14+S17+#REF!+#REF!+#REF!+#REF!+#REF!+#REF!+#REF!+#REF!+#REF!+#REF!+#REF!+#REF!+#REF!+#REF!+#REF!+#REF!+#REF!+#REF!+#REF!+#REF!+#REF!+#REF!+#REF!+#REF!+#REF!+#REF!+#REF!+#REF!+#REF!+#REF!</f>
        <v>#REF!</v>
      </c>
      <c r="T7" s="23" t="e">
        <f>#REF!+#REF!+#REF!+#REF!+#REF!+#REF!+#REF!+#REF!+#REF!+#REF!+#REF!+#REF!+#REF!+#REF!+#REF!+#REF!+#REF!+#REF!+#REF!+#REF!+#REF!+#REF!+T8+T11+T14+T17+#REF!+#REF!+#REF!+#REF!+#REF!+#REF!+#REF!+#REF!+#REF!+#REF!+#REF!+#REF!+#REF!+#REF!+#REF!+#REF!+#REF!+#REF!+#REF!+#REF!+#REF!+#REF!+#REF!+#REF!+#REF!+#REF!+#REF!+#REF!+#REF!+#REF!</f>
        <v>#REF!</v>
      </c>
      <c r="U7" s="20" t="e">
        <f>#REF!+#REF!+#REF!+#REF!+#REF!+#REF!+#REF!+#REF!+#REF!+#REF!+#REF!+#REF!+#REF!+#REF!+#REF!+#REF!+#REF!+#REF!+#REF!+#REF!+#REF!+#REF!+U8+U11+U14+U17+#REF!+#REF!+#REF!+#REF!+#REF!+#REF!+#REF!+#REF!+#REF!+#REF!+#REF!+#REF!+#REF!+#REF!+#REF!+#REF!+#REF!+#REF!+#REF!+#REF!+#REF!+#REF!+#REF!+#REF!+#REF!+#REF!+#REF!+#REF!+#REF!+#REF!</f>
        <v>#REF!</v>
      </c>
      <c r="V7" s="20" t="e">
        <f>#REF!+#REF!+#REF!+#REF!+#REF!+#REF!+#REF!+#REF!+#REF!+#REF!+#REF!+#REF!+#REF!+#REF!+#REF!+#REF!+#REF!+#REF!+#REF!+#REF!+#REF!+#REF!+V8+V11+V14+V17+#REF!+#REF!+#REF!+#REF!+#REF!+#REF!+#REF!+#REF!+#REF!+#REF!+#REF!+#REF!+#REF!+#REF!+#REF!+#REF!+#REF!+#REF!+#REF!+#REF!+#REF!+#REF!+#REF!+#REF!+#REF!+#REF!+#REF!+#REF!+#REF!+#REF!</f>
        <v>#REF!</v>
      </c>
      <c r="W7" s="20" t="e">
        <f>#REF!+#REF!+#REF!+#REF!+#REF!+#REF!+#REF!+#REF!+#REF!+#REF!+#REF!+#REF!+#REF!+#REF!+#REF!+#REF!+#REF!+#REF!+#REF!+#REF!+#REF!+#REF!+W8+W11+W14+W17+#REF!+#REF!+#REF!+#REF!+#REF!+#REF!+#REF!+#REF!+#REF!+#REF!+#REF!+#REF!+#REF!+#REF!+#REF!+#REF!+#REF!+#REF!+#REF!+#REF!+#REF!+#REF!+#REF!+#REF!+#REF!+#REF!+#REF!+#REF!+#REF!+#REF!</f>
        <v>#REF!</v>
      </c>
      <c r="X7" s="20" t="e">
        <f>#REF!+#REF!+#REF!+#REF!+#REF!+#REF!+#REF!+#REF!+#REF!+#REF!+#REF!+#REF!+#REF!+#REF!+#REF!+#REF!+#REF!+#REF!+#REF!+#REF!+#REF!+#REF!+X8+X11+X14+X17+#REF!+#REF!+#REF!+#REF!+#REF!+#REF!+#REF!+#REF!+#REF!+#REF!+#REF!+#REF!+#REF!+#REF!+#REF!+#REF!+#REF!+#REF!+#REF!+#REF!+#REF!+#REF!+#REF!+#REF!+#REF!+#REF!+#REF!+#REF!+#REF!+#REF!</f>
        <v>#REF!</v>
      </c>
      <c r="Y7" s="24" t="e">
        <f>Z7+AA7</f>
        <v>#REF!</v>
      </c>
      <c r="Z7" s="24" t="e">
        <f>#REF!+#REF!+#REF!+#REF!+#REF!+#REF!+#REF!+#REF!+#REF!+#REF!+#REF!+#REF!+#REF!+#REF!+#REF!+#REF!+#REF!+#REF!+#REF!+#REF!+#REF!+#REF!+Z8+Z11+Z14+Z17+#REF!+#REF!+#REF!+#REF!+#REF!+#REF!+#REF!+#REF!+#REF!+#REF!+#REF!+#REF!+#REF!+#REF!+#REF!+#REF!+#REF!+#REF!+#REF!+#REF!+#REF!+#REF!+#REF!+#REF!+#REF!+#REF!+#REF!+#REF!+#REF!+#REF!</f>
        <v>#REF!</v>
      </c>
      <c r="AA7" s="24" t="e">
        <f>#REF!+#REF!+#REF!+#REF!+#REF!+#REF!+#REF!+#REF!+#REF!+#REF!+#REF!+#REF!+#REF!+#REF!+#REF!+#REF!+#REF!+#REF!+#REF!+#REF!+#REF!+#REF!+AA8+AA11+AA14+AA17+#REF!+#REF!+#REF!+#REF!+#REF!+#REF!+#REF!+#REF!+#REF!+#REF!+#REF!+#REF!+#REF!+#REF!+#REF!+#REF!+#REF!+#REF!+#REF!+#REF!+#REF!+#REF!+#REF!+#REF!+#REF!+#REF!+#REF!+#REF!+#REF!+#REF!</f>
        <v>#REF!</v>
      </c>
      <c r="AB7" s="25">
        <v>29129.584999999999</v>
      </c>
      <c r="AC7" s="24" t="e">
        <f>-1*AD7</f>
        <v>#REF!</v>
      </c>
      <c r="AD7" s="24" t="e">
        <f>#REF!+#REF!+#REF!+#REF!+#REF!+#REF!+#REF!+#REF!+#REF!+#REF!+#REF!+#REF!+#REF!+#REF!+#REF!+#REF!+#REF!+#REF!+#REF!+#REF!+#REF!+#REF!+AD8+AD11+AD14+AD17+#REF!+#REF!+#REF!+#REF!+#REF!+#REF!+#REF!+#REF!+#REF!+#REF!+#REF!+#REF!+#REF!+#REF!+#REF!+#REF!+#REF!+#REF!+#REF!+#REF!+#REF!+#REF!+#REF!+#REF!+#REF!+#REF!+#REF!+#REF!+#REF!+#REF!</f>
        <v>#REF!</v>
      </c>
    </row>
    <row r="8" spans="1:30" ht="42" customHeight="1">
      <c r="A8" s="26" t="s">
        <v>26</v>
      </c>
      <c r="B8" s="27"/>
      <c r="C8" s="37">
        <f>SUM(C9:C10)</f>
        <v>82</v>
      </c>
      <c r="D8" s="20"/>
      <c r="E8" s="20">
        <f>SUM(E9:E10)</f>
        <v>71.897499999999994</v>
      </c>
      <c r="F8" s="20">
        <f>SUM(F9:F10)</f>
        <v>150.89999999999998</v>
      </c>
      <c r="G8" s="20">
        <v>67</v>
      </c>
      <c r="H8" s="20">
        <v>83.9</v>
      </c>
      <c r="I8" s="21">
        <f t="shared" ref="I8:X8" si="0">SUM(I9:I10)</f>
        <v>6</v>
      </c>
      <c r="J8" s="21">
        <f t="shared" si="0"/>
        <v>41</v>
      </c>
      <c r="K8" s="22">
        <f t="shared" si="0"/>
        <v>0.60000000000000009</v>
      </c>
      <c r="L8" s="22">
        <f t="shared" si="0"/>
        <v>5.125</v>
      </c>
      <c r="M8" s="21">
        <f t="shared" si="0"/>
        <v>1289</v>
      </c>
      <c r="N8" s="21">
        <f t="shared" si="0"/>
        <v>518</v>
      </c>
      <c r="O8" s="22">
        <f t="shared" si="0"/>
        <v>64.45</v>
      </c>
      <c r="P8" s="22">
        <f t="shared" si="0"/>
        <v>38.85</v>
      </c>
      <c r="Q8" s="21">
        <f t="shared" si="0"/>
        <v>0</v>
      </c>
      <c r="R8" s="21">
        <f t="shared" si="0"/>
        <v>0</v>
      </c>
      <c r="S8" s="23">
        <f t="shared" si="0"/>
        <v>0</v>
      </c>
      <c r="T8" s="23">
        <f t="shared" si="0"/>
        <v>0</v>
      </c>
      <c r="U8" s="20">
        <f t="shared" si="0"/>
        <v>161.00249999999997</v>
      </c>
      <c r="V8" s="20">
        <f t="shared" si="0"/>
        <v>109.02500000000001</v>
      </c>
      <c r="W8" s="20">
        <f t="shared" si="0"/>
        <v>-51.977499999999978</v>
      </c>
      <c r="X8" s="20">
        <f t="shared" si="0"/>
        <v>0</v>
      </c>
      <c r="Y8" s="24">
        <f t="shared" ref="Y8:Y18" si="1">Z8+AA8</f>
        <v>0</v>
      </c>
      <c r="Z8" s="24">
        <f>SUM(Z9:Z10)</f>
        <v>0</v>
      </c>
      <c r="AA8" s="25"/>
      <c r="AB8" s="25">
        <v>83.9</v>
      </c>
      <c r="AC8" s="24">
        <f t="shared" ref="AC8:AC18" si="2">-1*AD8</f>
        <v>0</v>
      </c>
      <c r="AD8" s="24"/>
    </row>
    <row r="9" spans="1:30" ht="42" customHeight="1">
      <c r="A9" s="28" t="s">
        <v>27</v>
      </c>
      <c r="B9" s="29" t="s">
        <v>28</v>
      </c>
      <c r="C9" s="38">
        <v>4</v>
      </c>
      <c r="D9" s="30"/>
      <c r="E9" s="30">
        <v>6.5374999999999996</v>
      </c>
      <c r="F9" s="30">
        <f>G9+H9</f>
        <v>21.324999999999999</v>
      </c>
      <c r="G9" s="30">
        <v>9</v>
      </c>
      <c r="H9" s="30">
        <v>12.324999999999999</v>
      </c>
      <c r="I9" s="31">
        <v>6</v>
      </c>
      <c r="J9" s="31">
        <v>41</v>
      </c>
      <c r="K9" s="32">
        <f>I9*0.1</f>
        <v>0.60000000000000009</v>
      </c>
      <c r="L9" s="32">
        <f>J9*0.125</f>
        <v>5.125</v>
      </c>
      <c r="M9" s="31">
        <v>79</v>
      </c>
      <c r="N9" s="31">
        <v>48</v>
      </c>
      <c r="O9" s="32">
        <f>M9*0.05</f>
        <v>3.95</v>
      </c>
      <c r="P9" s="32">
        <f>N9*0.075</f>
        <v>3.5999999999999996</v>
      </c>
      <c r="Q9" s="31"/>
      <c r="R9" s="31"/>
      <c r="S9" s="33"/>
      <c r="T9" s="33"/>
      <c r="U9" s="30">
        <f>C9+D9-E9+F9</f>
        <v>18.787500000000001</v>
      </c>
      <c r="V9" s="30">
        <f>K9+L9+O9+P9+S9+T9</f>
        <v>13.275</v>
      </c>
      <c r="W9" s="30">
        <f>V9-U9</f>
        <v>-5.5125000000000011</v>
      </c>
      <c r="X9" s="30">
        <f>IF(W9&gt;0,W9,0)</f>
        <v>0</v>
      </c>
      <c r="Y9" s="34">
        <f t="shared" si="1"/>
        <v>0</v>
      </c>
      <c r="Z9" s="34">
        <f>ROUNDUP(X9,0)</f>
        <v>0</v>
      </c>
      <c r="AA9" s="35"/>
      <c r="AB9" s="35">
        <v>12.324999999999999</v>
      </c>
      <c r="AC9" s="34">
        <f t="shared" si="2"/>
        <v>0</v>
      </c>
      <c r="AD9" s="34"/>
    </row>
    <row r="10" spans="1:30" ht="42" customHeight="1">
      <c r="A10" s="28" t="s">
        <v>29</v>
      </c>
      <c r="B10" s="29" t="s">
        <v>30</v>
      </c>
      <c r="C10" s="38">
        <v>78</v>
      </c>
      <c r="D10" s="30"/>
      <c r="E10" s="30">
        <v>65.36</v>
      </c>
      <c r="F10" s="30">
        <f>G10+H10</f>
        <v>129.57499999999999</v>
      </c>
      <c r="G10" s="30">
        <v>58</v>
      </c>
      <c r="H10" s="30">
        <v>71.575000000000003</v>
      </c>
      <c r="I10" s="31">
        <v>0</v>
      </c>
      <c r="J10" s="31">
        <v>0</v>
      </c>
      <c r="K10" s="32">
        <f>I10*0.1</f>
        <v>0</v>
      </c>
      <c r="L10" s="32">
        <f>J10*0.125</f>
        <v>0</v>
      </c>
      <c r="M10" s="31">
        <v>1210</v>
      </c>
      <c r="N10" s="31">
        <v>470</v>
      </c>
      <c r="O10" s="32">
        <f>M10*0.05</f>
        <v>60.5</v>
      </c>
      <c r="P10" s="32">
        <f>N10*0.075</f>
        <v>35.25</v>
      </c>
      <c r="Q10" s="31"/>
      <c r="R10" s="31"/>
      <c r="S10" s="33"/>
      <c r="T10" s="33"/>
      <c r="U10" s="30">
        <f>C10+D10-E10+F10</f>
        <v>142.21499999999997</v>
      </c>
      <c r="V10" s="30">
        <f>K10+L10+O10+P10+S10+T10</f>
        <v>95.75</v>
      </c>
      <c r="W10" s="30">
        <f>V10-U10</f>
        <v>-46.464999999999975</v>
      </c>
      <c r="X10" s="30">
        <f>IF(W10&gt;0,W10,0)</f>
        <v>0</v>
      </c>
      <c r="Y10" s="34">
        <f t="shared" si="1"/>
        <v>0</v>
      </c>
      <c r="Z10" s="34">
        <f>ROUNDUP(X10,0)</f>
        <v>0</v>
      </c>
      <c r="AA10" s="35"/>
      <c r="AB10" s="35">
        <v>71.575000000000003</v>
      </c>
      <c r="AC10" s="34">
        <f t="shared" si="2"/>
        <v>0</v>
      </c>
      <c r="AD10" s="34"/>
    </row>
    <row r="11" spans="1:30" ht="42" customHeight="1">
      <c r="A11" s="26" t="s">
        <v>31</v>
      </c>
      <c r="B11" s="27"/>
      <c r="C11" s="37">
        <f>SUM(C12:C13)</f>
        <v>1073</v>
      </c>
      <c r="D11" s="20"/>
      <c r="E11" s="20">
        <f>SUM(E12:E13)</f>
        <v>812.79</v>
      </c>
      <c r="F11" s="20">
        <f>SUM(F12:F13)</f>
        <v>722.2</v>
      </c>
      <c r="G11" s="20">
        <v>324</v>
      </c>
      <c r="H11" s="20">
        <v>398.2</v>
      </c>
      <c r="I11" s="21">
        <f t="shared" ref="I11:X11" si="3">SUM(I12:I13)</f>
        <v>25</v>
      </c>
      <c r="J11" s="21">
        <f t="shared" si="3"/>
        <v>250</v>
      </c>
      <c r="K11" s="22">
        <f t="shared" si="3"/>
        <v>2.5</v>
      </c>
      <c r="L11" s="22">
        <f t="shared" si="3"/>
        <v>31.25</v>
      </c>
      <c r="M11" s="21">
        <f t="shared" si="3"/>
        <v>11180</v>
      </c>
      <c r="N11" s="21">
        <f t="shared" si="3"/>
        <v>4646</v>
      </c>
      <c r="O11" s="22">
        <f t="shared" si="3"/>
        <v>559</v>
      </c>
      <c r="P11" s="22">
        <f t="shared" si="3"/>
        <v>348.45</v>
      </c>
      <c r="Q11" s="21">
        <f t="shared" si="3"/>
        <v>0</v>
      </c>
      <c r="R11" s="21">
        <f t="shared" si="3"/>
        <v>0</v>
      </c>
      <c r="S11" s="23">
        <f t="shared" si="3"/>
        <v>0</v>
      </c>
      <c r="T11" s="23">
        <f t="shared" si="3"/>
        <v>0</v>
      </c>
      <c r="U11" s="20">
        <f t="shared" si="3"/>
        <v>982.41000000000008</v>
      </c>
      <c r="V11" s="20">
        <f t="shared" si="3"/>
        <v>941.2</v>
      </c>
      <c r="W11" s="20">
        <f t="shared" si="3"/>
        <v>-41.210000000000036</v>
      </c>
      <c r="X11" s="20">
        <f t="shared" si="3"/>
        <v>4.875</v>
      </c>
      <c r="Y11" s="24">
        <f t="shared" si="1"/>
        <v>5</v>
      </c>
      <c r="Z11" s="24">
        <f>SUM(Z12:Z13)</f>
        <v>5</v>
      </c>
      <c r="AA11" s="25"/>
      <c r="AB11" s="25">
        <v>398.2</v>
      </c>
      <c r="AC11" s="24">
        <f t="shared" si="2"/>
        <v>0</v>
      </c>
      <c r="AD11" s="24"/>
    </row>
    <row r="12" spans="1:30" ht="42" customHeight="1">
      <c r="A12" s="28" t="s">
        <v>32</v>
      </c>
      <c r="B12" s="29" t="s">
        <v>33</v>
      </c>
      <c r="C12" s="38">
        <v>5</v>
      </c>
      <c r="D12" s="30"/>
      <c r="E12" s="30">
        <v>8.9</v>
      </c>
      <c r="F12" s="30">
        <f>G12+H12</f>
        <v>11.475</v>
      </c>
      <c r="G12" s="30">
        <v>5</v>
      </c>
      <c r="H12" s="30">
        <v>6.4749999999999996</v>
      </c>
      <c r="I12" s="31">
        <v>0</v>
      </c>
      <c r="J12" s="31">
        <v>0</v>
      </c>
      <c r="K12" s="32">
        <f>I12*0.1</f>
        <v>0</v>
      </c>
      <c r="L12" s="32">
        <f>J12*0.125</f>
        <v>0</v>
      </c>
      <c r="M12" s="31">
        <v>180</v>
      </c>
      <c r="N12" s="31">
        <v>46</v>
      </c>
      <c r="O12" s="32">
        <f>M12*0.05</f>
        <v>9</v>
      </c>
      <c r="P12" s="32">
        <f>N12*0.075</f>
        <v>3.4499999999999997</v>
      </c>
      <c r="Q12" s="31"/>
      <c r="R12" s="31"/>
      <c r="S12" s="33"/>
      <c r="T12" s="33"/>
      <c r="U12" s="30">
        <f>C12+D12-E12+F12</f>
        <v>7.5749999999999993</v>
      </c>
      <c r="V12" s="30">
        <f>K12+L12+O12+P12+S12+T12</f>
        <v>12.45</v>
      </c>
      <c r="W12" s="30">
        <f>V12-U12</f>
        <v>4.875</v>
      </c>
      <c r="X12" s="30">
        <f>IF(W12&gt;0,W12,0)</f>
        <v>4.875</v>
      </c>
      <c r="Y12" s="34">
        <f t="shared" si="1"/>
        <v>5</v>
      </c>
      <c r="Z12" s="34">
        <f>ROUNDUP(X12,0)</f>
        <v>5</v>
      </c>
      <c r="AA12" s="35"/>
      <c r="AB12" s="35">
        <v>6.4749999999999996</v>
      </c>
      <c r="AC12" s="34">
        <f t="shared" si="2"/>
        <v>0</v>
      </c>
      <c r="AD12" s="34"/>
    </row>
    <row r="13" spans="1:30" ht="42" customHeight="1">
      <c r="A13" s="28" t="s">
        <v>31</v>
      </c>
      <c r="B13" s="29" t="s">
        <v>33</v>
      </c>
      <c r="C13" s="38">
        <v>1068</v>
      </c>
      <c r="D13" s="30"/>
      <c r="E13" s="30">
        <v>803.89</v>
      </c>
      <c r="F13" s="30">
        <f>G13+H13</f>
        <v>710.72500000000002</v>
      </c>
      <c r="G13" s="30">
        <v>319</v>
      </c>
      <c r="H13" s="30">
        <v>391.72500000000002</v>
      </c>
      <c r="I13" s="31">
        <v>25</v>
      </c>
      <c r="J13" s="31">
        <v>250</v>
      </c>
      <c r="K13" s="32">
        <f>I13*0.1</f>
        <v>2.5</v>
      </c>
      <c r="L13" s="32">
        <f>J13*0.125</f>
        <v>31.25</v>
      </c>
      <c r="M13" s="31">
        <v>11000</v>
      </c>
      <c r="N13" s="31">
        <v>4600</v>
      </c>
      <c r="O13" s="32">
        <f>M13*0.05</f>
        <v>550</v>
      </c>
      <c r="P13" s="32">
        <f>N13*0.075</f>
        <v>345</v>
      </c>
      <c r="Q13" s="31"/>
      <c r="R13" s="31"/>
      <c r="S13" s="33"/>
      <c r="T13" s="33"/>
      <c r="U13" s="30">
        <f>C13+D13-E13+F13</f>
        <v>974.83500000000004</v>
      </c>
      <c r="V13" s="30">
        <f>K13+L13+O13+P13+S13+T13</f>
        <v>928.75</v>
      </c>
      <c r="W13" s="30">
        <f>V13-U13</f>
        <v>-46.085000000000036</v>
      </c>
      <c r="X13" s="30">
        <f>IF(W13&gt;0,W13,0)</f>
        <v>0</v>
      </c>
      <c r="Y13" s="34">
        <f t="shared" si="1"/>
        <v>0</v>
      </c>
      <c r="Z13" s="34">
        <f>ROUNDUP(X13,0)</f>
        <v>0</v>
      </c>
      <c r="AA13" s="35"/>
      <c r="AB13" s="35">
        <v>391.72500000000002</v>
      </c>
      <c r="AC13" s="34">
        <f t="shared" si="2"/>
        <v>0</v>
      </c>
      <c r="AD13" s="34"/>
    </row>
    <row r="14" spans="1:30" ht="42" customHeight="1">
      <c r="A14" s="26" t="s">
        <v>34</v>
      </c>
      <c r="B14" s="27"/>
      <c r="C14" s="37">
        <f>SUM(C15:C16)</f>
        <v>286</v>
      </c>
      <c r="D14" s="20"/>
      <c r="E14" s="20">
        <f>SUM(E15:E16)</f>
        <v>266.61</v>
      </c>
      <c r="F14" s="20">
        <f>SUM(F15:F16)</f>
        <v>835.8</v>
      </c>
      <c r="G14" s="20">
        <v>375</v>
      </c>
      <c r="H14" s="20">
        <v>460.8</v>
      </c>
      <c r="I14" s="21">
        <f t="shared" ref="I14:X14" si="4">SUM(I15:I16)</f>
        <v>30</v>
      </c>
      <c r="J14" s="21">
        <f t="shared" si="4"/>
        <v>80</v>
      </c>
      <c r="K14" s="22">
        <f t="shared" si="4"/>
        <v>3</v>
      </c>
      <c r="L14" s="22">
        <f t="shared" si="4"/>
        <v>10</v>
      </c>
      <c r="M14" s="21">
        <f t="shared" si="4"/>
        <v>4232</v>
      </c>
      <c r="N14" s="21">
        <f t="shared" si="4"/>
        <v>2103</v>
      </c>
      <c r="O14" s="22">
        <f t="shared" si="4"/>
        <v>211.6</v>
      </c>
      <c r="P14" s="22">
        <f t="shared" si="4"/>
        <v>157.72499999999999</v>
      </c>
      <c r="Q14" s="21">
        <f t="shared" si="4"/>
        <v>0</v>
      </c>
      <c r="R14" s="21">
        <f t="shared" si="4"/>
        <v>0</v>
      </c>
      <c r="S14" s="23">
        <f t="shared" si="4"/>
        <v>0</v>
      </c>
      <c r="T14" s="23">
        <f t="shared" si="4"/>
        <v>0</v>
      </c>
      <c r="U14" s="20">
        <f t="shared" si="4"/>
        <v>855.19</v>
      </c>
      <c r="V14" s="20">
        <f t="shared" si="4"/>
        <v>382.32499999999999</v>
      </c>
      <c r="W14" s="20">
        <f t="shared" si="4"/>
        <v>-472.86500000000001</v>
      </c>
      <c r="X14" s="20">
        <f t="shared" si="4"/>
        <v>0</v>
      </c>
      <c r="Y14" s="24">
        <f t="shared" si="1"/>
        <v>0</v>
      </c>
      <c r="Z14" s="24">
        <f>SUM(Z15:Z16)</f>
        <v>0</v>
      </c>
      <c r="AA14" s="25"/>
      <c r="AB14" s="25">
        <v>460.8</v>
      </c>
      <c r="AC14" s="24">
        <f t="shared" si="2"/>
        <v>0</v>
      </c>
      <c r="AD14" s="24"/>
    </row>
    <row r="15" spans="1:30" ht="42" customHeight="1">
      <c r="A15" s="28" t="s">
        <v>35</v>
      </c>
      <c r="B15" s="29" t="s">
        <v>36</v>
      </c>
      <c r="C15" s="38">
        <v>15</v>
      </c>
      <c r="D15" s="30"/>
      <c r="E15" s="30">
        <v>14.66</v>
      </c>
      <c r="F15" s="30">
        <f>G15+H15</f>
        <v>32.15</v>
      </c>
      <c r="G15" s="30">
        <v>14</v>
      </c>
      <c r="H15" s="30">
        <v>18.149999999999999</v>
      </c>
      <c r="I15" s="31">
        <v>0</v>
      </c>
      <c r="J15" s="31">
        <v>0</v>
      </c>
      <c r="K15" s="32">
        <f>I15*0.1</f>
        <v>0</v>
      </c>
      <c r="L15" s="32">
        <f>J15*0.125</f>
        <v>0</v>
      </c>
      <c r="M15" s="31">
        <v>232</v>
      </c>
      <c r="N15" s="31">
        <v>103</v>
      </c>
      <c r="O15" s="32">
        <f>M15*0.05</f>
        <v>11.600000000000001</v>
      </c>
      <c r="P15" s="32">
        <f>N15*0.075</f>
        <v>7.7249999999999996</v>
      </c>
      <c r="Q15" s="31"/>
      <c r="R15" s="31"/>
      <c r="S15" s="33"/>
      <c r="T15" s="33"/>
      <c r="U15" s="30">
        <f>C15+D15-E15+F15</f>
        <v>32.489999999999995</v>
      </c>
      <c r="V15" s="30">
        <f>K15+L15+O15+P15+S15+T15</f>
        <v>19.325000000000003</v>
      </c>
      <c r="W15" s="30">
        <f>V15-U15</f>
        <v>-13.164999999999992</v>
      </c>
      <c r="X15" s="30">
        <f>IF(W15&gt;0,W15,0)</f>
        <v>0</v>
      </c>
      <c r="Y15" s="34">
        <f t="shared" si="1"/>
        <v>0</v>
      </c>
      <c r="Z15" s="34">
        <f>ROUNDUP(X15,0)</f>
        <v>0</v>
      </c>
      <c r="AA15" s="35"/>
      <c r="AB15" s="35">
        <v>18.149999999999999</v>
      </c>
      <c r="AC15" s="34">
        <f t="shared" si="2"/>
        <v>0</v>
      </c>
      <c r="AD15" s="34"/>
    </row>
    <row r="16" spans="1:30" ht="42" customHeight="1">
      <c r="A16" s="28" t="s">
        <v>34</v>
      </c>
      <c r="B16" s="29" t="s">
        <v>36</v>
      </c>
      <c r="C16" s="38">
        <v>271</v>
      </c>
      <c r="D16" s="30"/>
      <c r="E16" s="30">
        <v>251.95</v>
      </c>
      <c r="F16" s="30">
        <f>G16+H16</f>
        <v>803.65</v>
      </c>
      <c r="G16" s="30">
        <v>361</v>
      </c>
      <c r="H16" s="30">
        <v>442.65</v>
      </c>
      <c r="I16" s="31">
        <v>30</v>
      </c>
      <c r="J16" s="31">
        <v>80</v>
      </c>
      <c r="K16" s="32">
        <f>I16*0.1</f>
        <v>3</v>
      </c>
      <c r="L16" s="32">
        <f>J16*0.125</f>
        <v>10</v>
      </c>
      <c r="M16" s="31">
        <v>4000</v>
      </c>
      <c r="N16" s="31">
        <v>2000</v>
      </c>
      <c r="O16" s="32">
        <f>M16*0.05</f>
        <v>200</v>
      </c>
      <c r="P16" s="32">
        <f>N16*0.075</f>
        <v>150</v>
      </c>
      <c r="Q16" s="31"/>
      <c r="R16" s="31"/>
      <c r="S16" s="33"/>
      <c r="T16" s="33"/>
      <c r="U16" s="30">
        <f>C16+D16-E16+F16</f>
        <v>822.7</v>
      </c>
      <c r="V16" s="30">
        <f>K16+L16+O16+P16+S16+T16</f>
        <v>363</v>
      </c>
      <c r="W16" s="30">
        <f>V16-U16</f>
        <v>-459.70000000000005</v>
      </c>
      <c r="X16" s="30">
        <f>IF(W16&gt;0,W16,0)</f>
        <v>0</v>
      </c>
      <c r="Y16" s="34">
        <f t="shared" si="1"/>
        <v>0</v>
      </c>
      <c r="Z16" s="34">
        <f>ROUNDUP(X16,0)</f>
        <v>0</v>
      </c>
      <c r="AA16" s="35"/>
      <c r="AB16" s="35">
        <v>442.65</v>
      </c>
      <c r="AC16" s="34">
        <f t="shared" si="2"/>
        <v>0</v>
      </c>
      <c r="AD16" s="34"/>
    </row>
    <row r="17" spans="1:30" ht="42" customHeight="1">
      <c r="A17" s="26" t="s">
        <v>37</v>
      </c>
      <c r="B17" s="27"/>
      <c r="C17" s="37">
        <f>SUM(C18:C18)</f>
        <v>114</v>
      </c>
      <c r="D17" s="20"/>
      <c r="E17" s="20">
        <f>SUM(E18:E18)</f>
        <v>169.17250000000001</v>
      </c>
      <c r="F17" s="20">
        <f>SUM(F18:F18)</f>
        <v>122.825</v>
      </c>
      <c r="G17" s="20">
        <v>55</v>
      </c>
      <c r="H17" s="20">
        <v>67.825000000000003</v>
      </c>
      <c r="I17" s="21">
        <f t="shared" ref="I17:X17" si="5">SUM(I18:I18)</f>
        <v>0</v>
      </c>
      <c r="J17" s="21">
        <f t="shared" si="5"/>
        <v>0</v>
      </c>
      <c r="K17" s="22">
        <f t="shared" si="5"/>
        <v>0</v>
      </c>
      <c r="L17" s="22">
        <f t="shared" si="5"/>
        <v>0</v>
      </c>
      <c r="M17" s="21">
        <f t="shared" si="5"/>
        <v>2800</v>
      </c>
      <c r="N17" s="21">
        <f t="shared" si="5"/>
        <v>1200</v>
      </c>
      <c r="O17" s="22">
        <f t="shared" si="5"/>
        <v>140</v>
      </c>
      <c r="P17" s="22">
        <f t="shared" si="5"/>
        <v>90</v>
      </c>
      <c r="Q17" s="21">
        <f t="shared" si="5"/>
        <v>0</v>
      </c>
      <c r="R17" s="21">
        <f t="shared" si="5"/>
        <v>0</v>
      </c>
      <c r="S17" s="23">
        <f t="shared" si="5"/>
        <v>0</v>
      </c>
      <c r="T17" s="23">
        <f t="shared" si="5"/>
        <v>0</v>
      </c>
      <c r="U17" s="20">
        <f t="shared" si="5"/>
        <v>67.652499999999989</v>
      </c>
      <c r="V17" s="20">
        <f t="shared" si="5"/>
        <v>230</v>
      </c>
      <c r="W17" s="20">
        <f t="shared" si="5"/>
        <v>162.34750000000003</v>
      </c>
      <c r="X17" s="20">
        <f t="shared" si="5"/>
        <v>162.34750000000003</v>
      </c>
      <c r="Y17" s="24">
        <f t="shared" si="1"/>
        <v>163</v>
      </c>
      <c r="Z17" s="24">
        <f>SUM(Z18:Z18)</f>
        <v>163</v>
      </c>
      <c r="AA17" s="25"/>
      <c r="AB17" s="25">
        <v>67.825000000000003</v>
      </c>
      <c r="AC17" s="24">
        <f t="shared" si="2"/>
        <v>0</v>
      </c>
      <c r="AD17" s="24"/>
    </row>
    <row r="18" spans="1:30" ht="42" customHeight="1">
      <c r="A18" s="28" t="s">
        <v>37</v>
      </c>
      <c r="B18" s="29" t="s">
        <v>38</v>
      </c>
      <c r="C18" s="38">
        <v>114</v>
      </c>
      <c r="D18" s="30"/>
      <c r="E18" s="30">
        <v>169.17250000000001</v>
      </c>
      <c r="F18" s="30">
        <f>G18+H18</f>
        <v>122.825</v>
      </c>
      <c r="G18" s="30">
        <v>55</v>
      </c>
      <c r="H18" s="30">
        <v>67.825000000000003</v>
      </c>
      <c r="I18" s="31">
        <v>0</v>
      </c>
      <c r="J18" s="31">
        <v>0</v>
      </c>
      <c r="K18" s="32">
        <f>I18*0.1</f>
        <v>0</v>
      </c>
      <c r="L18" s="32">
        <f>J18*0.125</f>
        <v>0</v>
      </c>
      <c r="M18" s="31">
        <v>2800</v>
      </c>
      <c r="N18" s="31">
        <v>1200</v>
      </c>
      <c r="O18" s="32">
        <f>M18*0.05</f>
        <v>140</v>
      </c>
      <c r="P18" s="32">
        <f>N18*0.075</f>
        <v>90</v>
      </c>
      <c r="Q18" s="31"/>
      <c r="R18" s="31"/>
      <c r="S18" s="33"/>
      <c r="T18" s="33"/>
      <c r="U18" s="30">
        <f>C18+D18-E18+F18</f>
        <v>67.652499999999989</v>
      </c>
      <c r="V18" s="30">
        <f>K18+L18+O18+P18+S18+T18</f>
        <v>230</v>
      </c>
      <c r="W18" s="30">
        <f>V18-U18</f>
        <v>162.34750000000003</v>
      </c>
      <c r="X18" s="30">
        <f>IF(W18&gt;0,W18,0)</f>
        <v>162.34750000000003</v>
      </c>
      <c r="Y18" s="34">
        <f t="shared" si="1"/>
        <v>163</v>
      </c>
      <c r="Z18" s="34">
        <f>ROUNDUP(X18,0)</f>
        <v>163</v>
      </c>
      <c r="AA18" s="35"/>
      <c r="AB18" s="35">
        <v>67.825000000000003</v>
      </c>
      <c r="AC18" s="34">
        <f t="shared" si="2"/>
        <v>0</v>
      </c>
      <c r="AD18" s="34"/>
    </row>
  </sheetData>
  <mergeCells count="27">
    <mergeCell ref="A2:Z2"/>
    <mergeCell ref="A3:AD3"/>
    <mergeCell ref="I4:L4"/>
    <mergeCell ref="M4:P4"/>
    <mergeCell ref="Q4:T4"/>
    <mergeCell ref="Y4:AA4"/>
    <mergeCell ref="U4:U6"/>
    <mergeCell ref="V4:V6"/>
    <mergeCell ref="AA5:AA6"/>
    <mergeCell ref="AC4:AC6"/>
    <mergeCell ref="K5:L5"/>
    <mergeCell ref="M5:N5"/>
    <mergeCell ref="AD4:AD6"/>
    <mergeCell ref="W4:W6"/>
    <mergeCell ref="X4:X6"/>
    <mergeCell ref="Y5:Y6"/>
    <mergeCell ref="Z5:Z6"/>
    <mergeCell ref="O5:P5"/>
    <mergeCell ref="Q5:R5"/>
    <mergeCell ref="S5:T5"/>
    <mergeCell ref="A4:A6"/>
    <mergeCell ref="B4:B6"/>
    <mergeCell ref="C4:C6"/>
    <mergeCell ref="D4:D6"/>
    <mergeCell ref="E4:E6"/>
    <mergeCell ref="F4:H5"/>
    <mergeCell ref="I5:J5"/>
  </mergeCells>
  <phoneticPr fontId="8" type="noConversion"/>
  <pageMargins left="0.118055555555556" right="3.8888888888888903E-2" top="0.35416666666666702" bottom="1" header="0.23611111111111099" footer="0.5"/>
  <pageSetup paperSize="9" scale="56" fitToHeight="0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卢颖佳</dc:creator>
  <cp:lastModifiedBy>ICBC</cp:lastModifiedBy>
  <cp:lastPrinted>2020-06-30T15:54:27Z</cp:lastPrinted>
  <dcterms:created xsi:type="dcterms:W3CDTF">2018-05-16T01:45:00Z</dcterms:created>
  <dcterms:modified xsi:type="dcterms:W3CDTF">2020-06-30T15:54:33Z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