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240" windowHeight="12540" activeTab="1"/>
  </bookViews>
  <sheets>
    <sheet name="高中国家助学金" sheetId="3" r:id="rId1"/>
    <sheet name="高中外省免学费" sheetId="4" r:id="rId2"/>
  </sheets>
  <definedNames>
    <definedName name="_xlnm._FilterDatabase" localSheetId="0" hidden="1">高中国家助学金!$A$7:$R$21</definedName>
    <definedName name="_xlnm.Print_Titles" localSheetId="0">高中国家助学金!$3:$7</definedName>
  </definedNames>
  <calcPr calcId="114210" fullCalcOnLoad="1" concurrentCalc="0"/>
</workbook>
</file>

<file path=xl/calcChain.xml><?xml version="1.0" encoding="utf-8"?>
<calcChain xmlns="http://schemas.openxmlformats.org/spreadsheetml/2006/main">
  <c r="Q18" i="4"/>
  <c r="O18"/>
  <c r="N18"/>
  <c r="I18"/>
  <c r="R17"/>
  <c r="Q17"/>
  <c r="P17"/>
  <c r="O17"/>
  <c r="N17"/>
  <c r="L17"/>
  <c r="K17"/>
  <c r="J17"/>
  <c r="I17"/>
  <c r="G17"/>
  <c r="F17"/>
  <c r="E17"/>
  <c r="D17"/>
  <c r="Q16"/>
  <c r="O16"/>
  <c r="N16"/>
  <c r="J16"/>
  <c r="I16"/>
  <c r="Q15"/>
  <c r="O15"/>
  <c r="N15"/>
  <c r="I15"/>
  <c r="R14"/>
  <c r="Q14"/>
  <c r="P14"/>
  <c r="O14"/>
  <c r="N14"/>
  <c r="L14"/>
  <c r="K14"/>
  <c r="J14"/>
  <c r="I14"/>
  <c r="G14"/>
  <c r="F14"/>
  <c r="E14"/>
  <c r="D14"/>
  <c r="Q13"/>
  <c r="O13"/>
  <c r="N13"/>
  <c r="J13"/>
  <c r="I13"/>
  <c r="Q12"/>
  <c r="O12"/>
  <c r="N12"/>
  <c r="I12"/>
  <c r="R11"/>
  <c r="Q11"/>
  <c r="P11"/>
  <c r="O11"/>
  <c r="N11"/>
  <c r="L11"/>
  <c r="K11"/>
  <c r="J11"/>
  <c r="I11"/>
  <c r="G11"/>
  <c r="F11"/>
  <c r="E11"/>
  <c r="D11"/>
  <c r="Q10"/>
  <c r="O10"/>
  <c r="N10"/>
  <c r="I10"/>
  <c r="Q9"/>
  <c r="O9"/>
  <c r="N9"/>
  <c r="I9"/>
  <c r="R8"/>
  <c r="Q8"/>
  <c r="P8"/>
  <c r="O8"/>
  <c r="N8"/>
  <c r="L8"/>
  <c r="K8"/>
  <c r="J8"/>
  <c r="I8"/>
  <c r="G8"/>
  <c r="F8"/>
  <c r="E8"/>
  <c r="D8"/>
  <c r="R7"/>
  <c r="Q7"/>
  <c r="P7"/>
  <c r="O7"/>
  <c r="N7"/>
  <c r="M7"/>
  <c r="L7"/>
  <c r="K7"/>
  <c r="J7"/>
  <c r="I7"/>
  <c r="H7"/>
  <c r="G7"/>
  <c r="F7"/>
  <c r="E7"/>
  <c r="D7"/>
  <c r="Q21" i="3"/>
  <c r="O21"/>
  <c r="N21"/>
  <c r="H21"/>
  <c r="G21"/>
  <c r="E21"/>
  <c r="C21"/>
  <c r="Q20"/>
  <c r="P20"/>
  <c r="O20"/>
  <c r="N20"/>
  <c r="M20"/>
  <c r="L20"/>
  <c r="K20"/>
  <c r="J20"/>
  <c r="I20"/>
  <c r="H20"/>
  <c r="G20"/>
  <c r="E20"/>
  <c r="D20"/>
  <c r="C20"/>
  <c r="B20"/>
  <c r="Q19"/>
  <c r="O19"/>
  <c r="N19"/>
  <c r="H19"/>
  <c r="G19"/>
  <c r="E19"/>
  <c r="C19"/>
  <c r="Q18"/>
  <c r="O18"/>
  <c r="N18"/>
  <c r="H18"/>
  <c r="G18"/>
  <c r="E18"/>
  <c r="C18"/>
  <c r="Q17"/>
  <c r="P17"/>
  <c r="O17"/>
  <c r="N17"/>
  <c r="M17"/>
  <c r="L17"/>
  <c r="K17"/>
  <c r="J17"/>
  <c r="I17"/>
  <c r="H17"/>
  <c r="G17"/>
  <c r="E17"/>
  <c r="D17"/>
  <c r="C17"/>
  <c r="B17"/>
  <c r="Q16"/>
  <c r="O16"/>
  <c r="N16"/>
  <c r="H16"/>
  <c r="G16"/>
  <c r="E16"/>
  <c r="C16"/>
  <c r="Q15"/>
  <c r="O15"/>
  <c r="N15"/>
  <c r="H15"/>
  <c r="G15"/>
  <c r="E15"/>
  <c r="C15"/>
  <c r="Q14"/>
  <c r="P14"/>
  <c r="O14"/>
  <c r="N14"/>
  <c r="M14"/>
  <c r="L14"/>
  <c r="K14"/>
  <c r="J14"/>
  <c r="I14"/>
  <c r="H14"/>
  <c r="G14"/>
  <c r="E14"/>
  <c r="D14"/>
  <c r="C14"/>
  <c r="B14"/>
  <c r="Q13"/>
  <c r="O13"/>
  <c r="N13"/>
  <c r="H13"/>
  <c r="G13"/>
  <c r="E13"/>
  <c r="C13"/>
  <c r="Q12"/>
  <c r="P12"/>
  <c r="O12"/>
  <c r="N12"/>
  <c r="H12"/>
  <c r="G12"/>
  <c r="E12"/>
  <c r="C12"/>
  <c r="Q11"/>
  <c r="P11"/>
  <c r="O11"/>
  <c r="N11"/>
  <c r="H11"/>
  <c r="G11"/>
  <c r="E11"/>
  <c r="C11"/>
  <c r="Q10"/>
  <c r="O10"/>
  <c r="N10"/>
  <c r="H10"/>
  <c r="G10"/>
  <c r="E10"/>
  <c r="D10"/>
  <c r="C10"/>
  <c r="B10"/>
  <c r="Q9"/>
  <c r="P9"/>
  <c r="O9"/>
  <c r="N9"/>
  <c r="M9"/>
  <c r="L9"/>
  <c r="K9"/>
  <c r="J9"/>
  <c r="I9"/>
  <c r="H9"/>
  <c r="G9"/>
  <c r="E9"/>
  <c r="D9"/>
  <c r="C9"/>
  <c r="B9"/>
  <c r="Q8"/>
  <c r="P8"/>
  <c r="O8"/>
  <c r="N8"/>
  <c r="M8"/>
  <c r="L8"/>
  <c r="K8"/>
  <c r="J8"/>
  <c r="I8"/>
  <c r="H8"/>
  <c r="G8"/>
  <c r="E8"/>
  <c r="D8"/>
  <c r="C8"/>
  <c r="B8"/>
</calcChain>
</file>

<file path=xl/sharedStrings.xml><?xml version="1.0" encoding="utf-8"?>
<sst xmlns="http://schemas.openxmlformats.org/spreadsheetml/2006/main" count="123" uniqueCount="78">
  <si>
    <t>单位: 人、元</t>
  </si>
  <si>
    <t>具体实施单位</t>
  </si>
  <si>
    <t>清算2019年</t>
  </si>
  <si>
    <t>预算2020年</t>
  </si>
  <si>
    <t>省级以上财政分担比例（%）</t>
  </si>
  <si>
    <t>资金测算过程</t>
  </si>
  <si>
    <t>本次清算2019年及提前下达2020年资金</t>
  </si>
  <si>
    <t>国家助学金学生人数</t>
  </si>
  <si>
    <t>国家助学金总计
（按2000元标准）</t>
  </si>
  <si>
    <t>清算安排2019年国家助学金</t>
  </si>
  <si>
    <t>预算安排2020年国家助学金</t>
  </si>
  <si>
    <t>部分市县申请追加资金缺口</t>
  </si>
  <si>
    <t>粤财教[2018]347号已提前下达2019年国家助学金</t>
  </si>
  <si>
    <t>粤财教[2018]347号待结转使用资金</t>
  </si>
  <si>
    <t>粤财教[2019]10号预安排2020年中央资金</t>
  </si>
  <si>
    <t>粤财教[2019]10号预安排2020年省级资金</t>
  </si>
  <si>
    <t>核定应下达资金</t>
  </si>
  <si>
    <t>合计</t>
  </si>
  <si>
    <t>中央资金</t>
  </si>
  <si>
    <t>省级资金</t>
  </si>
  <si>
    <t>A</t>
  </si>
  <si>
    <t>B</t>
  </si>
  <si>
    <t>C=B*2000</t>
  </si>
  <si>
    <t>D</t>
  </si>
  <si>
    <t>E=D*2000</t>
  </si>
  <si>
    <t>F</t>
  </si>
  <si>
    <t>G=C*F</t>
  </si>
  <si>
    <t>H=E*F</t>
  </si>
  <si>
    <t>I</t>
  </si>
  <si>
    <t>J</t>
  </si>
  <si>
    <t>K</t>
  </si>
  <si>
    <t>L</t>
  </si>
  <si>
    <t>M</t>
  </si>
  <si>
    <t>O=G+H+I-J-K-L-M&gt;=M</t>
  </si>
  <si>
    <t>P=Q+R</t>
  </si>
  <si>
    <t>Q</t>
  </si>
  <si>
    <t>R</t>
  </si>
  <si>
    <t>汕尾市合计</t>
  </si>
  <si>
    <t>汕尾市</t>
  </si>
  <si>
    <t>汕尾市辖区</t>
  </si>
  <si>
    <t>汕尾市林伟华中学</t>
  </si>
  <si>
    <t>城区</t>
  </si>
  <si>
    <t>海丰县</t>
  </si>
  <si>
    <t>汕尾市红海湾</t>
  </si>
  <si>
    <t>陆丰市</t>
  </si>
  <si>
    <t>汕尾市华侨管理区</t>
  </si>
  <si>
    <t>陆河县</t>
  </si>
  <si>
    <t>用款单位编码</t>
  </si>
  <si>
    <t>用款单位名称</t>
  </si>
  <si>
    <t>省外户籍</t>
  </si>
  <si>
    <t>残疾学生人数</t>
  </si>
  <si>
    <t>待以后年度结转使用</t>
  </si>
  <si>
    <t>建档立卡学生人数</t>
  </si>
  <si>
    <t>农村低保家庭学生人数</t>
  </si>
  <si>
    <t>农村特困救助供养学生人数</t>
  </si>
  <si>
    <t>清算安排2019年国家免学费</t>
  </si>
  <si>
    <t>预算安排2020年国家免学费</t>
  </si>
  <si>
    <t>粤财教[2018]348号预算安排2019年残疾学生免学费资金</t>
  </si>
  <si>
    <t>粤财教[2018]348号待以后年度结转使用</t>
  </si>
  <si>
    <t>粤财教[2019]5号安排资金</t>
  </si>
  <si>
    <t>C</t>
  </si>
  <si>
    <t>E</t>
  </si>
  <si>
    <t>G</t>
  </si>
  <si>
    <t>H</t>
  </si>
  <si>
    <t>I=(D+E+F)*1250+G*3850*H</t>
  </si>
  <si>
    <t>J=(D+E+F)*2500+G*3850*H</t>
  </si>
  <si>
    <t>N=I+J-K-L-M&gt;=0</t>
  </si>
  <si>
    <t>O</t>
  </si>
  <si>
    <t>P</t>
  </si>
  <si>
    <t>汕尾市本级</t>
  </si>
  <si>
    <t>清算2019年及下达2020年普通高中国家助学金补助资金明细表</t>
    <phoneticPr fontId="12" type="noConversion"/>
  </si>
  <si>
    <t>附件1</t>
    <phoneticPr fontId="12" type="noConversion"/>
  </si>
  <si>
    <t>附件2</t>
    <phoneticPr fontId="12" type="noConversion"/>
  </si>
  <si>
    <t>单位：人、元</t>
    <phoneticPr fontId="12" type="noConversion"/>
  </si>
  <si>
    <t>清算2019年及下达2020年广东省地市属普通高中教育国家免学费明细表</t>
    <phoneticPr fontId="12" type="noConversion"/>
  </si>
  <si>
    <t xml:space="preserve">华南师大附中汕尾学校 </t>
    <phoneticPr fontId="12" type="noConversion"/>
  </si>
  <si>
    <t>备注</t>
    <phoneticPr fontId="12" type="noConversion"/>
  </si>
  <si>
    <t>民办学校，款拨教育局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</si>
</sst>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#,##0_ ;[Red]\-#,##0\ "/>
    <numFmt numFmtId="177" formatCode="#,##0_ "/>
    <numFmt numFmtId="178" formatCode="#,##0_);[Red]\(#,##0\)"/>
  </numFmts>
  <fonts count="24">
    <font>
      <sz val="12"/>
      <name val="宋体"/>
      <charset val="134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方正姚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方正姚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4"/>
      <color indexed="8"/>
      <name val="方正小标宋简体"/>
      <charset val="134"/>
    </font>
    <font>
      <sz val="12"/>
      <color indexed="8"/>
      <name val="仿宋"/>
      <family val="3"/>
      <charset val="134"/>
    </font>
    <font>
      <sz val="12"/>
      <name val="宋体"/>
      <charset val="134"/>
    </font>
    <font>
      <sz val="9"/>
      <name val="方正姚体"/>
      <charset val="134"/>
    </font>
    <font>
      <sz val="9"/>
      <color indexed="8"/>
      <name val="方正姚体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3" fillId="0" borderId="0"/>
  </cellStyleXfs>
  <cellXfs count="101">
    <xf numFmtId="0" fontId="0" fillId="0" borderId="0" xfId="0">
      <alignment vertical="center"/>
    </xf>
    <xf numFmtId="0" fontId="0" fillId="0" borderId="0" xfId="3" applyFont="1" applyFill="1" applyAlignment="1">
      <alignment horizontal="left" vertical="center" wrapText="1"/>
    </xf>
    <xf numFmtId="178" fontId="0" fillId="0" borderId="0" xfId="3" applyNumberFormat="1" applyFont="1" applyFill="1" applyAlignment="1">
      <alignment horizontal="right" vertical="center" wrapText="1"/>
    </xf>
    <xf numFmtId="9" fontId="0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78" fontId="2" fillId="0" borderId="0" xfId="3" applyNumberFormat="1" applyFont="1" applyFill="1" applyBorder="1" applyAlignment="1">
      <alignment horizontal="right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178" fontId="2" fillId="0" borderId="0" xfId="3" applyNumberFormat="1" applyFont="1" applyFill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right" vertical="center" wrapText="1"/>
    </xf>
    <xf numFmtId="0" fontId="0" fillId="0" borderId="0" xfId="3" applyFont="1" applyFill="1" applyAlignment="1">
      <alignment vertical="center" wrapText="1"/>
    </xf>
    <xf numFmtId="0" fontId="4" fillId="0" borderId="0" xfId="3" applyFont="1" applyFill="1" applyAlignment="1">
      <alignment vertical="center" wrapText="1"/>
    </xf>
    <xf numFmtId="0" fontId="5" fillId="0" borderId="0" xfId="3" applyFont="1" applyFill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76" fontId="0" fillId="0" borderId="0" xfId="3" applyNumberFormat="1" applyFont="1" applyFill="1" applyAlignment="1">
      <alignment horizontal="right" vertical="center" wrapText="1"/>
    </xf>
    <xf numFmtId="0" fontId="0" fillId="0" borderId="0" xfId="3" applyFont="1" applyFill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right" vertical="center" wrapText="1"/>
    </xf>
    <xf numFmtId="0" fontId="6" fillId="0" borderId="0" xfId="3" applyFont="1" applyFill="1" applyAlignment="1">
      <alignment horizontal="center" vertical="center" wrapText="1"/>
    </xf>
    <xf numFmtId="178" fontId="6" fillId="0" borderId="0" xfId="3" applyNumberFormat="1" applyFont="1" applyFill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right" vertical="center" wrapText="1"/>
    </xf>
    <xf numFmtId="0" fontId="14" fillId="0" borderId="1" xfId="3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14" fillId="0" borderId="1" xfId="3" applyNumberFormat="1" applyFont="1" applyFill="1" applyBorder="1" applyAlignment="1">
      <alignment horizontal="right" vertical="center" wrapText="1"/>
    </xf>
    <xf numFmtId="9" fontId="14" fillId="0" borderId="1" xfId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right" vertical="center"/>
    </xf>
    <xf numFmtId="176" fontId="17" fillId="0" borderId="1" xfId="3" applyNumberFormat="1" applyFont="1" applyFill="1" applyBorder="1" applyAlignment="1">
      <alignment horizontal="right"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177" fontId="17" fillId="0" borderId="1" xfId="3" applyNumberFormat="1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right" vertical="center" wrapText="1"/>
    </xf>
    <xf numFmtId="9" fontId="5" fillId="0" borderId="1" xfId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9" fontId="10" fillId="0" borderId="1" xfId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8" fillId="3" borderId="1" xfId="0" applyNumberFormat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178" fontId="20" fillId="0" borderId="1" xfId="3" applyNumberFormat="1" applyFont="1" applyFill="1" applyBorder="1" applyAlignment="1">
      <alignment horizontal="center" vertical="center" wrapText="1"/>
    </xf>
    <xf numFmtId="9" fontId="20" fillId="0" borderId="1" xfId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0" fillId="3" borderId="1" xfId="0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176" fontId="22" fillId="2" borderId="1" xfId="3" applyNumberFormat="1" applyFont="1" applyFill="1" applyBorder="1" applyAlignment="1">
      <alignment horizontal="center" vertical="center" wrapText="1"/>
    </xf>
    <xf numFmtId="9" fontId="22" fillId="2" borderId="1" xfId="1" applyFont="1" applyFill="1" applyBorder="1" applyAlignment="1" applyProtection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/>
    </xf>
    <xf numFmtId="176" fontId="23" fillId="2" borderId="1" xfId="4" applyNumberFormat="1" applyFont="1" applyFill="1" applyBorder="1" applyAlignment="1">
      <alignment horizontal="right" vertical="center" wrapText="1"/>
    </xf>
    <xf numFmtId="176" fontId="23" fillId="0" borderId="1" xfId="3" applyNumberFormat="1" applyFont="1" applyFill="1" applyBorder="1" applyAlignment="1">
      <alignment horizontal="right" vertical="center" wrapText="1"/>
    </xf>
    <xf numFmtId="9" fontId="23" fillId="0" borderId="1" xfId="1" applyFont="1" applyFill="1" applyBorder="1" applyAlignment="1" applyProtection="1">
      <alignment horizontal="center" vertical="center" wrapText="1"/>
    </xf>
    <xf numFmtId="176" fontId="23" fillId="2" borderId="1" xfId="3" applyNumberFormat="1" applyFont="1" applyFill="1" applyBorder="1" applyAlignment="1">
      <alignment horizontal="right" vertical="center" wrapText="1"/>
    </xf>
    <xf numFmtId="176" fontId="20" fillId="0" borderId="1" xfId="3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3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76" fontId="23" fillId="0" borderId="1" xfId="4" applyNumberFormat="1" applyFont="1" applyFill="1" applyBorder="1" applyAlignment="1">
      <alignment horizontal="right" vertical="center" wrapText="1"/>
    </xf>
    <xf numFmtId="0" fontId="23" fillId="0" borderId="1" xfId="3" applyFont="1" applyFill="1" applyBorder="1" applyAlignment="1">
      <alignment vertical="center" wrapText="1"/>
    </xf>
    <xf numFmtId="176" fontId="20" fillId="0" borderId="1" xfId="0" applyNumberFormat="1" applyFont="1" applyBorder="1" applyAlignment="1">
      <alignment horizontal="right" vertical="center"/>
    </xf>
    <xf numFmtId="0" fontId="12" fillId="0" borderId="0" xfId="3" applyFont="1" applyFill="1" applyAlignment="1">
      <alignment horizontal="left" vertical="center" wrapText="1"/>
    </xf>
    <xf numFmtId="0" fontId="0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 applyProtection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9" fontId="1" fillId="0" borderId="0" xfId="1" applyFont="1" applyFill="1" applyAlignment="1" applyProtection="1">
      <alignment horizontal="center" vertical="center" wrapText="1"/>
    </xf>
    <xf numFmtId="9" fontId="18" fillId="0" borderId="1" xfId="1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</cellXfs>
  <cellStyles count="5">
    <cellStyle name="百分比" xfId="1" builtinId="5"/>
    <cellStyle name="常规" xfId="0" builtinId="0"/>
    <cellStyle name="常规 2" xfId="2"/>
    <cellStyle name="常规_2011年秋季学期广东省普通高中国家助学金安排表" xfId="3"/>
    <cellStyle name="样式 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70"/>
  <sheetViews>
    <sheetView zoomScale="70" zoomScaleNormal="70" workbookViewId="0">
      <selection activeCell="F27" sqref="F27"/>
    </sheetView>
  </sheetViews>
  <sheetFormatPr defaultColWidth="9.25" defaultRowHeight="19.5" customHeight="1"/>
  <cols>
    <col min="1" max="1" width="19.75" style="1" customWidth="1"/>
    <col min="2" max="3" width="17.125" style="1" customWidth="1"/>
    <col min="4" max="4" width="14.625" style="2" customWidth="1"/>
    <col min="5" max="5" width="15.75" style="12" customWidth="1"/>
    <col min="6" max="6" width="10.25" style="3" customWidth="1"/>
    <col min="7" max="7" width="15.25" style="12" customWidth="1"/>
    <col min="8" max="8" width="15.75" style="12" customWidth="1"/>
    <col min="9" max="9" width="9.375" style="12" customWidth="1"/>
    <col min="10" max="13" width="19" style="12" customWidth="1"/>
    <col min="14" max="14" width="17.125" style="12" customWidth="1"/>
    <col min="15" max="15" width="15.75" style="12" customWidth="1"/>
    <col min="16" max="16" width="16.625" style="12" customWidth="1"/>
    <col min="17" max="17" width="24" style="12" customWidth="1"/>
    <col min="18" max="16384" width="9.25" style="12"/>
  </cols>
  <sheetData>
    <row r="1" spans="1:18" ht="22.5" customHeight="1">
      <c r="A1" s="1" t="s">
        <v>71</v>
      </c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65.25" customHeight="1">
      <c r="A2" s="91" t="s">
        <v>70</v>
      </c>
      <c r="B2" s="91"/>
      <c r="C2" s="91"/>
      <c r="D2" s="91"/>
      <c r="E2" s="91"/>
      <c r="F2" s="92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8" s="9" customFormat="1" ht="33.950000000000003" customHeight="1">
      <c r="A3" s="4"/>
      <c r="B3" s="4"/>
      <c r="C3" s="4"/>
      <c r="D3" s="5"/>
      <c r="E3" s="4"/>
      <c r="F3" s="6"/>
      <c r="K3" s="10"/>
      <c r="L3" s="10"/>
      <c r="M3" s="10"/>
      <c r="N3" s="10"/>
      <c r="O3" s="10"/>
      <c r="P3" s="11"/>
      <c r="Q3" s="9" t="s">
        <v>0</v>
      </c>
    </row>
    <row r="4" spans="1:18" s="13" customFormat="1" ht="38.1" customHeight="1">
      <c r="A4" s="85" t="s">
        <v>1</v>
      </c>
      <c r="B4" s="86" t="s">
        <v>2</v>
      </c>
      <c r="C4" s="86"/>
      <c r="D4" s="86" t="s">
        <v>3</v>
      </c>
      <c r="E4" s="86"/>
      <c r="F4" s="87" t="s">
        <v>4</v>
      </c>
      <c r="G4" s="85" t="s">
        <v>5</v>
      </c>
      <c r="H4" s="85"/>
      <c r="I4" s="85"/>
      <c r="J4" s="85"/>
      <c r="K4" s="85"/>
      <c r="L4" s="85"/>
      <c r="M4" s="85"/>
      <c r="N4" s="85"/>
      <c r="O4" s="90" t="s">
        <v>6</v>
      </c>
      <c r="P4" s="90"/>
      <c r="Q4" s="90"/>
      <c r="R4" s="84" t="s">
        <v>76</v>
      </c>
    </row>
    <row r="5" spans="1:18" s="13" customFormat="1" ht="38.1" customHeight="1">
      <c r="A5" s="85"/>
      <c r="B5" s="86" t="s">
        <v>7</v>
      </c>
      <c r="C5" s="86" t="s">
        <v>8</v>
      </c>
      <c r="D5" s="86" t="s">
        <v>7</v>
      </c>
      <c r="E5" s="86" t="s">
        <v>8</v>
      </c>
      <c r="F5" s="87"/>
      <c r="G5" s="85" t="s">
        <v>9</v>
      </c>
      <c r="H5" s="85" t="s">
        <v>10</v>
      </c>
      <c r="I5" s="85" t="s">
        <v>11</v>
      </c>
      <c r="J5" s="85" t="s">
        <v>12</v>
      </c>
      <c r="K5" s="85" t="s">
        <v>13</v>
      </c>
      <c r="L5" s="85" t="s">
        <v>14</v>
      </c>
      <c r="M5" s="85" t="s">
        <v>15</v>
      </c>
      <c r="N5" s="88" t="s">
        <v>16</v>
      </c>
      <c r="O5" s="90"/>
      <c r="P5" s="90"/>
      <c r="Q5" s="90"/>
      <c r="R5" s="84"/>
    </row>
    <row r="6" spans="1:18" s="13" customFormat="1" ht="38.1" customHeight="1">
      <c r="A6" s="85"/>
      <c r="B6" s="86"/>
      <c r="C6" s="86"/>
      <c r="D6" s="86"/>
      <c r="E6" s="86"/>
      <c r="F6" s="87"/>
      <c r="G6" s="85"/>
      <c r="H6" s="85"/>
      <c r="I6" s="85"/>
      <c r="J6" s="85"/>
      <c r="K6" s="85"/>
      <c r="L6" s="85"/>
      <c r="M6" s="85"/>
      <c r="N6" s="89"/>
      <c r="O6" s="28" t="s">
        <v>17</v>
      </c>
      <c r="P6" s="28" t="s">
        <v>18</v>
      </c>
      <c r="Q6" s="28" t="s">
        <v>19</v>
      </c>
      <c r="R6" s="84"/>
    </row>
    <row r="7" spans="1:18" s="14" customFormat="1" ht="38.1" customHeight="1">
      <c r="A7" s="7" t="s">
        <v>20</v>
      </c>
      <c r="B7" s="15" t="s">
        <v>21</v>
      </c>
      <c r="C7" s="16" t="s">
        <v>22</v>
      </c>
      <c r="D7" s="15" t="s">
        <v>23</v>
      </c>
      <c r="E7" s="16" t="s">
        <v>24</v>
      </c>
      <c r="F7" s="17" t="s">
        <v>25</v>
      </c>
      <c r="G7" s="18" t="s">
        <v>26</v>
      </c>
      <c r="H7" s="18" t="s">
        <v>27</v>
      </c>
      <c r="I7" s="7" t="s">
        <v>28</v>
      </c>
      <c r="J7" s="7" t="s">
        <v>29</v>
      </c>
      <c r="K7" s="18" t="s">
        <v>30</v>
      </c>
      <c r="L7" s="18" t="s">
        <v>31</v>
      </c>
      <c r="M7" s="18" t="s">
        <v>32</v>
      </c>
      <c r="N7" s="29" t="s">
        <v>33</v>
      </c>
      <c r="O7" s="18" t="s">
        <v>34</v>
      </c>
      <c r="P7" s="18" t="s">
        <v>35</v>
      </c>
      <c r="Q7" s="18" t="s">
        <v>36</v>
      </c>
      <c r="R7" s="7"/>
    </row>
    <row r="8" spans="1:18" s="14" customFormat="1" ht="38.1" customHeight="1">
      <c r="A8" s="19" t="s">
        <v>37</v>
      </c>
      <c r="B8" s="20">
        <f>B9+B14+B17+B20</f>
        <v>9696</v>
      </c>
      <c r="C8" s="20">
        <f t="shared" ref="C8:Q8" si="0">C9+C14+C17+C20</f>
        <v>19392000</v>
      </c>
      <c r="D8" s="20">
        <f t="shared" si="0"/>
        <v>9633</v>
      </c>
      <c r="E8" s="20">
        <f t="shared" si="0"/>
        <v>19266000</v>
      </c>
      <c r="F8" s="20"/>
      <c r="G8" s="20">
        <f t="shared" si="0"/>
        <v>19193100</v>
      </c>
      <c r="H8" s="20">
        <f t="shared" si="0"/>
        <v>19064700</v>
      </c>
      <c r="I8" s="20">
        <f t="shared" si="0"/>
        <v>0</v>
      </c>
      <c r="J8" s="20">
        <f t="shared" si="0"/>
        <v>21631200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16626600</v>
      </c>
      <c r="O8" s="20">
        <f t="shared" si="0"/>
        <v>16626600</v>
      </c>
      <c r="P8" s="20">
        <f t="shared" si="0"/>
        <v>6098860</v>
      </c>
      <c r="Q8" s="20">
        <f t="shared" si="0"/>
        <v>10527740</v>
      </c>
      <c r="R8" s="7"/>
    </row>
    <row r="9" spans="1:18" ht="38.1" customHeight="1">
      <c r="A9" s="8" t="s">
        <v>38</v>
      </c>
      <c r="B9" s="21">
        <f>SUM(B10+B13)</f>
        <v>1772</v>
      </c>
      <c r="C9" s="21">
        <f t="shared" ref="C9:Q9" si="1">SUM(C10+C13)</f>
        <v>3544000</v>
      </c>
      <c r="D9" s="21">
        <f t="shared" si="1"/>
        <v>1777</v>
      </c>
      <c r="E9" s="21">
        <f t="shared" si="1"/>
        <v>3554000</v>
      </c>
      <c r="F9" s="21"/>
      <c r="G9" s="21">
        <f>SUM(G10+G13)</f>
        <v>3345100</v>
      </c>
      <c r="H9" s="21">
        <f t="shared" si="1"/>
        <v>3352700</v>
      </c>
      <c r="I9" s="21">
        <f t="shared" si="1"/>
        <v>0</v>
      </c>
      <c r="J9" s="21">
        <f t="shared" si="1"/>
        <v>3435200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1">
        <f t="shared" si="1"/>
        <v>3262600</v>
      </c>
      <c r="O9" s="21">
        <f t="shared" si="1"/>
        <v>3262600</v>
      </c>
      <c r="P9" s="21">
        <f t="shared" si="1"/>
        <v>993060</v>
      </c>
      <c r="Q9" s="21">
        <f t="shared" si="1"/>
        <v>2269540</v>
      </c>
      <c r="R9" s="82"/>
    </row>
    <row r="10" spans="1:18" ht="38.1" customHeight="1">
      <c r="A10" s="36" t="s">
        <v>39</v>
      </c>
      <c r="B10" s="37">
        <f>SUM(B11:B12)</f>
        <v>663</v>
      </c>
      <c r="C10" s="38">
        <f>B10*2000</f>
        <v>1326000</v>
      </c>
      <c r="D10" s="37">
        <f>SUM(D11:D12)</f>
        <v>671</v>
      </c>
      <c r="E10" s="38">
        <f>D10*2000</f>
        <v>1342000</v>
      </c>
      <c r="F10" s="39">
        <v>0.85</v>
      </c>
      <c r="G10" s="38">
        <f>C10*F10</f>
        <v>1127100</v>
      </c>
      <c r="H10" s="38">
        <f>E10*F10</f>
        <v>1140700</v>
      </c>
      <c r="I10" s="38"/>
      <c r="J10" s="38">
        <v>1217200</v>
      </c>
      <c r="K10" s="38"/>
      <c r="L10" s="38">
        <v>0</v>
      </c>
      <c r="M10" s="38">
        <v>0</v>
      </c>
      <c r="N10" s="38">
        <f>IF(G10+H10+I10-J10-K10-L10-M10&lt;0,0,G10+H10+I10-J10-K10-L10-M10)</f>
        <v>1050600</v>
      </c>
      <c r="O10" s="38">
        <f>N10</f>
        <v>1050600</v>
      </c>
      <c r="P10" s="38">
        <v>329460</v>
      </c>
      <c r="Q10" s="38">
        <f>O10-P10</f>
        <v>721140</v>
      </c>
      <c r="R10" s="82"/>
    </row>
    <row r="11" spans="1:18" ht="38.1" customHeight="1">
      <c r="A11" s="40" t="s">
        <v>75</v>
      </c>
      <c r="B11" s="41">
        <v>177</v>
      </c>
      <c r="C11" s="42">
        <f>B11*2000</f>
        <v>354000</v>
      </c>
      <c r="D11" s="41">
        <v>195</v>
      </c>
      <c r="E11" s="42">
        <f>D11*2000</f>
        <v>390000</v>
      </c>
      <c r="F11" s="43">
        <v>0.85</v>
      </c>
      <c r="G11" s="42">
        <f>C11*F11</f>
        <v>300900</v>
      </c>
      <c r="H11" s="42">
        <f>E11*F11</f>
        <v>331500</v>
      </c>
      <c r="I11" s="42"/>
      <c r="J11" s="40">
        <v>391000</v>
      </c>
      <c r="K11" s="42"/>
      <c r="L11" s="42"/>
      <c r="M11" s="42"/>
      <c r="N11" s="42">
        <f>IF(G11+H11+I11-J11-K11-L11-M11&lt;0,0,G11+H11+I11-J11-K11-L11-M11)</f>
        <v>241400</v>
      </c>
      <c r="O11" s="42">
        <f>N11</f>
        <v>241400</v>
      </c>
      <c r="P11" s="44">
        <f>0.313592233009709*O11</f>
        <v>75701.1650485438</v>
      </c>
      <c r="Q11" s="42">
        <f>O11-P11</f>
        <v>165698.834951456</v>
      </c>
      <c r="R11" s="83" t="s">
        <v>77</v>
      </c>
    </row>
    <row r="12" spans="1:18" ht="38.1" customHeight="1">
      <c r="A12" s="40" t="s">
        <v>40</v>
      </c>
      <c r="B12" s="41">
        <v>486</v>
      </c>
      <c r="C12" s="42">
        <f>B12*2000</f>
        <v>972000</v>
      </c>
      <c r="D12" s="41">
        <v>476</v>
      </c>
      <c r="E12" s="42">
        <f>D12*2000</f>
        <v>952000</v>
      </c>
      <c r="F12" s="43">
        <v>0.85</v>
      </c>
      <c r="G12" s="42">
        <f>C12*F12</f>
        <v>826200</v>
      </c>
      <c r="H12" s="42">
        <f>E12*F12</f>
        <v>809200</v>
      </c>
      <c r="I12" s="42"/>
      <c r="J12" s="40">
        <v>826200</v>
      </c>
      <c r="K12" s="42"/>
      <c r="L12" s="42"/>
      <c r="M12" s="42"/>
      <c r="N12" s="42">
        <f>IF(G12+H12+I12-J12-K12-L12-M12&lt;0,0,G12+H12+I12-J12-K12-L12-M12)</f>
        <v>809200</v>
      </c>
      <c r="O12" s="42">
        <f>N12</f>
        <v>809200</v>
      </c>
      <c r="P12" s="44">
        <f>0.313592233009709*O12</f>
        <v>253758.83495145701</v>
      </c>
      <c r="Q12" s="42">
        <f>O12-P12</f>
        <v>555441.16504854301</v>
      </c>
      <c r="R12" s="82"/>
    </row>
    <row r="13" spans="1:18" ht="38.1" customHeight="1">
      <c r="A13" s="45" t="s">
        <v>41</v>
      </c>
      <c r="B13" s="41">
        <v>1109</v>
      </c>
      <c r="C13" s="42">
        <f t="shared" ref="C13:C21" si="2">B13*2000</f>
        <v>2218000</v>
      </c>
      <c r="D13" s="41">
        <v>1106</v>
      </c>
      <c r="E13" s="42">
        <f t="shared" ref="E13:E21" si="3">D13*2000</f>
        <v>2212000</v>
      </c>
      <c r="F13" s="43">
        <v>1</v>
      </c>
      <c r="G13" s="42">
        <f t="shared" ref="G13:G21" si="4">C13*F13</f>
        <v>2218000</v>
      </c>
      <c r="H13" s="42">
        <f t="shared" ref="H13:H21" si="5">E13*F13</f>
        <v>2212000</v>
      </c>
      <c r="I13" s="42"/>
      <c r="J13" s="42">
        <v>2218000</v>
      </c>
      <c r="K13" s="42"/>
      <c r="L13" s="42">
        <v>0</v>
      </c>
      <c r="M13" s="42">
        <v>0</v>
      </c>
      <c r="N13" s="42">
        <f t="shared" ref="N13:N21" si="6">IF(G13+H13+I13-J13-K13-L13-M13&lt;0,0,G13+H13+I13-J13-K13-L13-M13)</f>
        <v>2212000</v>
      </c>
      <c r="O13" s="42">
        <f t="shared" ref="O13:O21" si="7">N13</f>
        <v>2212000</v>
      </c>
      <c r="P13" s="42">
        <v>663600</v>
      </c>
      <c r="Q13" s="42">
        <f t="shared" ref="Q13:Q21" si="8">O13-P13</f>
        <v>1548400</v>
      </c>
      <c r="R13" s="82"/>
    </row>
    <row r="14" spans="1:18" ht="38.1" customHeight="1">
      <c r="A14" s="22" t="s">
        <v>42</v>
      </c>
      <c r="B14" s="23">
        <f>B15+B16</f>
        <v>2447</v>
      </c>
      <c r="C14" s="23">
        <f>C15+C16</f>
        <v>4894000</v>
      </c>
      <c r="D14" s="23">
        <f>D15+D16</f>
        <v>2533</v>
      </c>
      <c r="E14" s="23">
        <f>E15+E16</f>
        <v>5066000</v>
      </c>
      <c r="F14" s="24"/>
      <c r="G14" s="23">
        <f t="shared" ref="G14:Q14" si="9">G15+G16</f>
        <v>4894000</v>
      </c>
      <c r="H14" s="23">
        <f t="shared" si="9"/>
        <v>5066000</v>
      </c>
      <c r="I14" s="23">
        <f t="shared" si="9"/>
        <v>0</v>
      </c>
      <c r="J14" s="23">
        <f t="shared" si="9"/>
        <v>5314000</v>
      </c>
      <c r="K14" s="23">
        <f t="shared" si="9"/>
        <v>0</v>
      </c>
      <c r="L14" s="23">
        <f t="shared" si="9"/>
        <v>0</v>
      </c>
      <c r="M14" s="23">
        <f t="shared" si="9"/>
        <v>0</v>
      </c>
      <c r="N14" s="23">
        <f t="shared" si="9"/>
        <v>4646000</v>
      </c>
      <c r="O14" s="23">
        <f t="shared" si="9"/>
        <v>4646000</v>
      </c>
      <c r="P14" s="23">
        <f t="shared" si="9"/>
        <v>1310400</v>
      </c>
      <c r="Q14" s="23">
        <f t="shared" si="9"/>
        <v>3335600</v>
      </c>
      <c r="R14" s="82"/>
    </row>
    <row r="15" spans="1:18" ht="38.1" customHeight="1">
      <c r="A15" s="46" t="s">
        <v>42</v>
      </c>
      <c r="B15" s="47">
        <v>2190</v>
      </c>
      <c r="C15" s="48">
        <f t="shared" si="2"/>
        <v>4380000</v>
      </c>
      <c r="D15" s="47">
        <v>2330</v>
      </c>
      <c r="E15" s="48">
        <f t="shared" si="3"/>
        <v>4660000</v>
      </c>
      <c r="F15" s="49">
        <v>1</v>
      </c>
      <c r="G15" s="48">
        <f t="shared" si="4"/>
        <v>4380000</v>
      </c>
      <c r="H15" s="48">
        <f t="shared" si="5"/>
        <v>4660000</v>
      </c>
      <c r="I15" s="48"/>
      <c r="J15" s="48">
        <v>4800000</v>
      </c>
      <c r="K15" s="48"/>
      <c r="L15" s="48">
        <v>0</v>
      </c>
      <c r="M15" s="48">
        <v>0</v>
      </c>
      <c r="N15" s="48">
        <f t="shared" si="6"/>
        <v>4240000</v>
      </c>
      <c r="O15" s="48">
        <f t="shared" si="7"/>
        <v>4240000</v>
      </c>
      <c r="P15" s="48">
        <v>1188600</v>
      </c>
      <c r="Q15" s="48">
        <f t="shared" si="8"/>
        <v>3051400</v>
      </c>
      <c r="R15" s="82"/>
    </row>
    <row r="16" spans="1:18" ht="38.1" customHeight="1">
      <c r="A16" s="50" t="s">
        <v>43</v>
      </c>
      <c r="B16" s="47">
        <v>257</v>
      </c>
      <c r="C16" s="48">
        <f t="shared" si="2"/>
        <v>514000</v>
      </c>
      <c r="D16" s="47">
        <v>203</v>
      </c>
      <c r="E16" s="48">
        <f t="shared" si="3"/>
        <v>406000</v>
      </c>
      <c r="F16" s="49">
        <v>1</v>
      </c>
      <c r="G16" s="48">
        <f t="shared" si="4"/>
        <v>514000</v>
      </c>
      <c r="H16" s="48">
        <f t="shared" si="5"/>
        <v>406000</v>
      </c>
      <c r="I16" s="51"/>
      <c r="J16" s="38">
        <v>514000</v>
      </c>
      <c r="K16" s="37"/>
      <c r="L16" s="38">
        <v>0</v>
      </c>
      <c r="M16" s="38">
        <v>0</v>
      </c>
      <c r="N16" s="38">
        <f t="shared" si="6"/>
        <v>406000</v>
      </c>
      <c r="O16" s="38">
        <f t="shared" si="7"/>
        <v>406000</v>
      </c>
      <c r="P16" s="38">
        <v>121800</v>
      </c>
      <c r="Q16" s="38">
        <f t="shared" si="8"/>
        <v>284200</v>
      </c>
      <c r="R16" s="82"/>
    </row>
    <row r="17" spans="1:18" ht="38.1" customHeight="1">
      <c r="A17" s="25" t="s">
        <v>44</v>
      </c>
      <c r="B17" s="23">
        <f>SUM(B18:B19)</f>
        <v>4224</v>
      </c>
      <c r="C17" s="23">
        <f>SUM(C18:C19)</f>
        <v>8448000</v>
      </c>
      <c r="D17" s="23">
        <f>SUM(D18:D19)</f>
        <v>4576</v>
      </c>
      <c r="E17" s="23">
        <f>SUM(E18:E19)</f>
        <v>9152000</v>
      </c>
      <c r="F17" s="24"/>
      <c r="G17" s="23">
        <f t="shared" ref="G17:Q17" si="10">SUM(G18:G19)</f>
        <v>8448000</v>
      </c>
      <c r="H17" s="23">
        <f t="shared" si="10"/>
        <v>9152000</v>
      </c>
      <c r="I17" s="23">
        <f t="shared" si="10"/>
        <v>0</v>
      </c>
      <c r="J17" s="23">
        <f t="shared" si="10"/>
        <v>8882000</v>
      </c>
      <c r="K17" s="23">
        <f t="shared" si="10"/>
        <v>0</v>
      </c>
      <c r="L17" s="23">
        <f t="shared" si="10"/>
        <v>0</v>
      </c>
      <c r="M17" s="23">
        <f t="shared" si="10"/>
        <v>0</v>
      </c>
      <c r="N17" s="23">
        <f t="shared" si="10"/>
        <v>8718000</v>
      </c>
      <c r="O17" s="23">
        <f t="shared" si="10"/>
        <v>8718000</v>
      </c>
      <c r="P17" s="23">
        <f t="shared" si="10"/>
        <v>3795400</v>
      </c>
      <c r="Q17" s="23">
        <f t="shared" si="10"/>
        <v>4922600</v>
      </c>
      <c r="R17" s="82"/>
    </row>
    <row r="18" spans="1:18" ht="38.1" customHeight="1">
      <c r="A18" s="52" t="s">
        <v>44</v>
      </c>
      <c r="B18" s="47">
        <v>4176</v>
      </c>
      <c r="C18" s="48">
        <f t="shared" si="2"/>
        <v>8352000</v>
      </c>
      <c r="D18" s="47">
        <v>4476</v>
      </c>
      <c r="E18" s="48">
        <f t="shared" si="3"/>
        <v>8952000</v>
      </c>
      <c r="F18" s="49">
        <v>1</v>
      </c>
      <c r="G18" s="48">
        <f t="shared" si="4"/>
        <v>8352000</v>
      </c>
      <c r="H18" s="48">
        <f t="shared" si="5"/>
        <v>8952000</v>
      </c>
      <c r="I18" s="48"/>
      <c r="J18" s="48">
        <v>8672000</v>
      </c>
      <c r="K18" s="48"/>
      <c r="L18" s="48">
        <v>0</v>
      </c>
      <c r="M18" s="48">
        <v>0</v>
      </c>
      <c r="N18" s="48">
        <f t="shared" si="6"/>
        <v>8632000</v>
      </c>
      <c r="O18" s="48">
        <f t="shared" si="7"/>
        <v>8632000</v>
      </c>
      <c r="P18" s="48">
        <v>3769600</v>
      </c>
      <c r="Q18" s="48">
        <f t="shared" si="8"/>
        <v>4862400</v>
      </c>
      <c r="R18" s="82"/>
    </row>
    <row r="19" spans="1:18" ht="38.1" customHeight="1">
      <c r="A19" s="50" t="s">
        <v>45</v>
      </c>
      <c r="B19" s="47">
        <v>48</v>
      </c>
      <c r="C19" s="48">
        <f t="shared" si="2"/>
        <v>96000</v>
      </c>
      <c r="D19" s="47">
        <v>100</v>
      </c>
      <c r="E19" s="48">
        <f t="shared" si="3"/>
        <v>200000</v>
      </c>
      <c r="F19" s="49">
        <v>1</v>
      </c>
      <c r="G19" s="48">
        <f t="shared" si="4"/>
        <v>96000</v>
      </c>
      <c r="H19" s="48">
        <f t="shared" si="5"/>
        <v>200000</v>
      </c>
      <c r="I19" s="48"/>
      <c r="J19" s="48">
        <v>210000</v>
      </c>
      <c r="K19" s="48"/>
      <c r="L19" s="48">
        <v>0</v>
      </c>
      <c r="M19" s="48">
        <v>0</v>
      </c>
      <c r="N19" s="48">
        <f t="shared" si="6"/>
        <v>86000</v>
      </c>
      <c r="O19" s="48">
        <f t="shared" si="7"/>
        <v>86000</v>
      </c>
      <c r="P19" s="48">
        <v>25800</v>
      </c>
      <c r="Q19" s="48">
        <f t="shared" si="8"/>
        <v>60200</v>
      </c>
      <c r="R19" s="82"/>
    </row>
    <row r="20" spans="1:18" ht="38.1" customHeight="1">
      <c r="A20" s="19" t="s">
        <v>46</v>
      </c>
      <c r="B20" s="53">
        <f>B21</f>
        <v>1253</v>
      </c>
      <c r="C20" s="53">
        <f>C21</f>
        <v>2506000</v>
      </c>
      <c r="D20" s="53">
        <f>D21</f>
        <v>747</v>
      </c>
      <c r="E20" s="53">
        <f>E21</f>
        <v>1494000</v>
      </c>
      <c r="F20" s="54"/>
      <c r="G20" s="53">
        <f t="shared" ref="G20:Q20" si="11">G21</f>
        <v>2506000</v>
      </c>
      <c r="H20" s="53">
        <f t="shared" si="11"/>
        <v>1494000</v>
      </c>
      <c r="I20" s="53">
        <f t="shared" si="11"/>
        <v>0</v>
      </c>
      <c r="J20" s="53">
        <f t="shared" si="11"/>
        <v>4000000</v>
      </c>
      <c r="K20" s="53">
        <f t="shared" si="11"/>
        <v>0</v>
      </c>
      <c r="L20" s="53">
        <f t="shared" si="11"/>
        <v>0</v>
      </c>
      <c r="M20" s="53">
        <f t="shared" si="11"/>
        <v>0</v>
      </c>
      <c r="N20" s="53">
        <f t="shared" si="11"/>
        <v>0</v>
      </c>
      <c r="O20" s="53">
        <f t="shared" si="11"/>
        <v>0</v>
      </c>
      <c r="P20" s="53">
        <f t="shared" si="11"/>
        <v>0</v>
      </c>
      <c r="Q20" s="53">
        <f t="shared" si="11"/>
        <v>0</v>
      </c>
      <c r="R20" s="82"/>
    </row>
    <row r="21" spans="1:18" ht="38.1" customHeight="1">
      <c r="A21" s="36" t="s">
        <v>46</v>
      </c>
      <c r="B21" s="37">
        <v>1253</v>
      </c>
      <c r="C21" s="38">
        <f t="shared" si="2"/>
        <v>2506000</v>
      </c>
      <c r="D21" s="37">
        <v>747</v>
      </c>
      <c r="E21" s="38">
        <f t="shared" si="3"/>
        <v>1494000</v>
      </c>
      <c r="F21" s="39">
        <v>1</v>
      </c>
      <c r="G21" s="38">
        <f t="shared" si="4"/>
        <v>2506000</v>
      </c>
      <c r="H21" s="38">
        <f t="shared" si="5"/>
        <v>1494000</v>
      </c>
      <c r="I21" s="30"/>
      <c r="J21" s="48">
        <v>4000000</v>
      </c>
      <c r="K21" s="47"/>
      <c r="L21" s="48">
        <v>0</v>
      </c>
      <c r="M21" s="48">
        <v>0</v>
      </c>
      <c r="N21" s="48">
        <f t="shared" si="6"/>
        <v>0</v>
      </c>
      <c r="O21" s="48">
        <f t="shared" si="7"/>
        <v>0</v>
      </c>
      <c r="P21" s="48"/>
      <c r="Q21" s="48">
        <f t="shared" si="8"/>
        <v>0</v>
      </c>
      <c r="R21" s="82"/>
    </row>
    <row r="22" spans="1:18" ht="19.5" customHeight="1">
      <c r="B22" s="26"/>
      <c r="C22" s="26"/>
      <c r="D22" s="26"/>
      <c r="E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8" ht="19.5" customHeight="1">
      <c r="B23" s="26"/>
      <c r="C23" s="26"/>
      <c r="D23" s="26"/>
      <c r="E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ht="19.5" customHeight="1">
      <c r="B24" s="26"/>
      <c r="C24" s="26"/>
      <c r="D24" s="26"/>
      <c r="E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8" ht="19.5" customHeight="1">
      <c r="B25" s="26"/>
      <c r="C25" s="26"/>
      <c r="D25" s="26"/>
      <c r="E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ht="19.5" customHeight="1">
      <c r="B26" s="26"/>
      <c r="C26" s="26"/>
      <c r="D26" s="26"/>
      <c r="E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8" ht="19.5" customHeight="1">
      <c r="B27" s="26"/>
      <c r="C27" s="26"/>
      <c r="D27" s="26"/>
      <c r="E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8" ht="19.5" customHeight="1">
      <c r="B28" s="26"/>
      <c r="C28" s="26"/>
      <c r="D28" s="26"/>
      <c r="E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8" ht="19.5" customHeight="1">
      <c r="B29" s="26"/>
      <c r="C29" s="26"/>
      <c r="D29" s="26"/>
      <c r="E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8" ht="19.5" customHeight="1">
      <c r="B30" s="26"/>
      <c r="C30" s="26"/>
      <c r="D30" s="26"/>
      <c r="E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8" ht="19.5" customHeight="1">
      <c r="B31" s="27"/>
      <c r="C31" s="27"/>
      <c r="E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8" ht="19.5" customHeight="1">
      <c r="B32" s="27"/>
      <c r="C32" s="27"/>
      <c r="E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 ht="19.5" customHeight="1">
      <c r="B33" s="27"/>
      <c r="C33" s="27"/>
      <c r="E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ht="19.5" customHeight="1">
      <c r="B34" s="27"/>
      <c r="C34" s="27"/>
      <c r="E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 ht="19.5" customHeight="1">
      <c r="B35" s="27"/>
      <c r="C35" s="27"/>
      <c r="E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 ht="19.5" customHeight="1">
      <c r="B36" s="27"/>
      <c r="C36" s="27"/>
      <c r="E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19.5" customHeight="1">
      <c r="B37" s="27"/>
      <c r="C37" s="27"/>
      <c r="E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19.5" customHeight="1">
      <c r="B38" s="27"/>
      <c r="C38" s="27"/>
      <c r="E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ht="19.5" customHeight="1">
      <c r="B39" s="27"/>
      <c r="C39" s="27"/>
      <c r="E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 ht="19.5" customHeight="1">
      <c r="B40" s="27"/>
      <c r="C40" s="27"/>
      <c r="E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 ht="19.5" customHeight="1">
      <c r="B41" s="27"/>
      <c r="C41" s="27"/>
      <c r="E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 ht="19.5" customHeight="1">
      <c r="B42" s="27"/>
      <c r="C42" s="27"/>
      <c r="E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 ht="19.5" customHeight="1">
      <c r="B43" s="27"/>
      <c r="C43" s="27"/>
      <c r="E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 ht="19.5" customHeight="1">
      <c r="B44" s="27"/>
      <c r="C44" s="27"/>
      <c r="E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2:17" ht="19.5" customHeight="1">
      <c r="B45" s="27"/>
      <c r="C45" s="27"/>
      <c r="E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2:17" ht="19.5" customHeight="1">
      <c r="B46" s="27"/>
      <c r="C46" s="27"/>
      <c r="E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2:17" ht="19.5" customHeight="1">
      <c r="B47" s="27"/>
      <c r="C47" s="27"/>
      <c r="E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2:17" ht="19.5" customHeight="1">
      <c r="B48" s="27"/>
      <c r="C48" s="27"/>
      <c r="E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2:17" ht="19.5" customHeight="1">
      <c r="B49" s="27"/>
      <c r="C49" s="27"/>
      <c r="E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2:17" ht="19.5" customHeight="1">
      <c r="B50" s="27"/>
      <c r="C50" s="27"/>
      <c r="E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2:17" ht="19.5" customHeight="1">
      <c r="B51" s="27"/>
      <c r="C51" s="27"/>
      <c r="E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9.5" customHeight="1">
      <c r="B52" s="27"/>
      <c r="C52" s="27"/>
      <c r="E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2:17" ht="19.5" customHeight="1">
      <c r="B53" s="27"/>
      <c r="C53" s="27"/>
      <c r="E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2:17" ht="19.5" customHeight="1">
      <c r="B54" s="27"/>
      <c r="C54" s="27"/>
      <c r="E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2:17" ht="19.5" customHeight="1">
      <c r="B55" s="27"/>
      <c r="C55" s="27"/>
      <c r="E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2:17" ht="19.5" customHeight="1">
      <c r="B56" s="27"/>
      <c r="C56" s="27"/>
      <c r="E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2:17" ht="19.5" customHeight="1">
      <c r="B57" s="27"/>
      <c r="C57" s="27"/>
      <c r="E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2:17" ht="19.5" customHeight="1">
      <c r="B58" s="27"/>
      <c r="C58" s="27"/>
      <c r="E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2:17" ht="19.5" customHeight="1">
      <c r="B59" s="27"/>
      <c r="C59" s="27"/>
      <c r="E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2:17" ht="19.5" customHeight="1">
      <c r="B60" s="27"/>
      <c r="C60" s="27"/>
      <c r="E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2:17" ht="19.5" customHeight="1">
      <c r="B61" s="27"/>
      <c r="C61" s="27"/>
      <c r="E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2:17" ht="19.5" customHeight="1">
      <c r="B62" s="27"/>
      <c r="C62" s="27"/>
      <c r="E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2:17" ht="19.5" customHeight="1">
      <c r="B63" s="27"/>
      <c r="C63" s="27"/>
      <c r="E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17" ht="19.5" customHeight="1">
      <c r="B64" s="27"/>
      <c r="C64" s="27"/>
      <c r="E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2:17" ht="19.5" customHeight="1">
      <c r="B65" s="27"/>
      <c r="C65" s="27"/>
      <c r="E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2:17" ht="19.5" customHeight="1">
      <c r="B66" s="27"/>
      <c r="C66" s="27"/>
      <c r="E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2:17" ht="19.5" customHeight="1">
      <c r="B67" s="27"/>
      <c r="C67" s="27"/>
      <c r="E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7" ht="19.5" customHeight="1">
      <c r="B68" s="27"/>
      <c r="C68" s="27"/>
      <c r="E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2:17" ht="19.5" customHeight="1">
      <c r="B69" s="27"/>
      <c r="C69" s="27"/>
      <c r="E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2:17" ht="19.5" customHeight="1">
      <c r="B70" s="27"/>
      <c r="C70" s="27"/>
      <c r="E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</sheetData>
  <mergeCells count="20">
    <mergeCell ref="A2:Q2"/>
    <mergeCell ref="B4:C4"/>
    <mergeCell ref="D4:E4"/>
    <mergeCell ref="G4:N4"/>
    <mergeCell ref="A4:A6"/>
    <mergeCell ref="B5:B6"/>
    <mergeCell ref="C5:C6"/>
    <mergeCell ref="E5:E6"/>
    <mergeCell ref="F4:F6"/>
    <mergeCell ref="G5:G6"/>
    <mergeCell ref="D5:D6"/>
    <mergeCell ref="N5:N6"/>
    <mergeCell ref="O4:Q5"/>
    <mergeCell ref="R4:R6"/>
    <mergeCell ref="M5:M6"/>
    <mergeCell ref="H5:H6"/>
    <mergeCell ref="I5:I6"/>
    <mergeCell ref="J5:J6"/>
    <mergeCell ref="K5:K6"/>
    <mergeCell ref="L5:L6"/>
  </mergeCells>
  <phoneticPr fontId="12" type="noConversion"/>
  <pageMargins left="0.76" right="0.118055555555556" top="0.39305555555555599" bottom="0.35416666666666702" header="0.156944444444444" footer="0"/>
  <pageSetup paperSize="9" scale="40" fitToHeight="0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F25" sqref="F25"/>
    </sheetView>
  </sheetViews>
  <sheetFormatPr defaultColWidth="9" defaultRowHeight="14.25"/>
  <cols>
    <col min="1" max="1" width="7" customWidth="1"/>
    <col min="2" max="3" width="6.125" customWidth="1"/>
    <col min="4" max="4" width="6.625" customWidth="1"/>
    <col min="5" max="5" width="5" customWidth="1"/>
    <col min="6" max="6" width="5.375" customWidth="1"/>
    <col min="7" max="7" width="5" customWidth="1"/>
    <col min="8" max="8" width="5.25" customWidth="1"/>
    <col min="9" max="9" width="8.625" customWidth="1"/>
    <col min="10" max="10" width="8.5" customWidth="1"/>
    <col min="11" max="11" width="8.375" customWidth="1"/>
    <col min="12" max="12" width="6.75" customWidth="1"/>
    <col min="13" max="13" width="8" customWidth="1"/>
    <col min="14" max="14" width="8.75" customWidth="1"/>
    <col min="15" max="15" width="8" customWidth="1"/>
    <col min="16" max="16" width="8.75" customWidth="1"/>
    <col min="17" max="17" width="5" customWidth="1"/>
    <col min="18" max="18" width="7" customWidth="1"/>
  </cols>
  <sheetData>
    <row r="1" spans="1:18" ht="14.25" customHeight="1">
      <c r="A1" s="81" t="s">
        <v>72</v>
      </c>
      <c r="B1" s="1"/>
      <c r="C1" s="1"/>
      <c r="D1" s="1"/>
      <c r="E1" s="1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12"/>
    </row>
    <row r="2" spans="1:18" ht="14.25" customHeight="1">
      <c r="A2" s="97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3.5" customHeight="1">
      <c r="A3" s="31"/>
      <c r="B3" s="31"/>
      <c r="C3" s="31"/>
      <c r="D3" s="31"/>
      <c r="E3" s="31"/>
      <c r="F3" s="32"/>
      <c r="G3" s="31"/>
      <c r="H3" s="6"/>
      <c r="I3" s="33"/>
      <c r="J3" s="33"/>
      <c r="K3" s="33"/>
      <c r="L3" s="33"/>
      <c r="M3" s="33"/>
      <c r="N3" s="34"/>
      <c r="O3" s="34"/>
      <c r="P3" s="35"/>
      <c r="Q3" s="95" t="s">
        <v>73</v>
      </c>
      <c r="R3" s="96"/>
    </row>
    <row r="4" spans="1:18" ht="39" customHeight="1">
      <c r="A4" s="99" t="s">
        <v>47</v>
      </c>
      <c r="B4" s="99" t="s">
        <v>48</v>
      </c>
      <c r="C4" s="99" t="s">
        <v>1</v>
      </c>
      <c r="D4" s="98" t="s">
        <v>49</v>
      </c>
      <c r="E4" s="98"/>
      <c r="F4" s="98"/>
      <c r="G4" s="98" t="s">
        <v>50</v>
      </c>
      <c r="H4" s="93" t="s">
        <v>4</v>
      </c>
      <c r="I4" s="99" t="s">
        <v>5</v>
      </c>
      <c r="J4" s="99"/>
      <c r="K4" s="99"/>
      <c r="L4" s="99"/>
      <c r="M4" s="99"/>
      <c r="N4" s="99"/>
      <c r="O4" s="100" t="s">
        <v>6</v>
      </c>
      <c r="P4" s="100"/>
      <c r="Q4" s="100"/>
      <c r="R4" s="94" t="s">
        <v>51</v>
      </c>
    </row>
    <row r="5" spans="1:18" ht="74.099999999999994" customHeight="1">
      <c r="A5" s="99"/>
      <c r="B5" s="99"/>
      <c r="C5" s="99"/>
      <c r="D5" s="57" t="s">
        <v>52</v>
      </c>
      <c r="E5" s="57" t="s">
        <v>53</v>
      </c>
      <c r="F5" s="57" t="s">
        <v>54</v>
      </c>
      <c r="G5" s="98"/>
      <c r="H5" s="93"/>
      <c r="I5" s="55" t="s">
        <v>55</v>
      </c>
      <c r="J5" s="55" t="s">
        <v>56</v>
      </c>
      <c r="K5" s="55" t="s">
        <v>57</v>
      </c>
      <c r="L5" s="55" t="s">
        <v>58</v>
      </c>
      <c r="M5" s="55" t="s">
        <v>59</v>
      </c>
      <c r="N5" s="58" t="s">
        <v>16</v>
      </c>
      <c r="O5" s="56" t="s">
        <v>17</v>
      </c>
      <c r="P5" s="56" t="s">
        <v>18</v>
      </c>
      <c r="Q5" s="56" t="s">
        <v>19</v>
      </c>
      <c r="R5" s="94"/>
    </row>
    <row r="6" spans="1:18" ht="39" customHeight="1">
      <c r="A6" s="59" t="s">
        <v>20</v>
      </c>
      <c r="B6" s="59" t="s">
        <v>21</v>
      </c>
      <c r="C6" s="59" t="s">
        <v>60</v>
      </c>
      <c r="D6" s="60" t="s">
        <v>23</v>
      </c>
      <c r="E6" s="60" t="s">
        <v>61</v>
      </c>
      <c r="F6" s="60" t="s">
        <v>25</v>
      </c>
      <c r="G6" s="60" t="s">
        <v>62</v>
      </c>
      <c r="H6" s="61" t="s">
        <v>63</v>
      </c>
      <c r="I6" s="62" t="s">
        <v>64</v>
      </c>
      <c r="J6" s="62" t="s">
        <v>65</v>
      </c>
      <c r="K6" s="62" t="s">
        <v>30</v>
      </c>
      <c r="L6" s="62" t="s">
        <v>31</v>
      </c>
      <c r="M6" s="62" t="s">
        <v>32</v>
      </c>
      <c r="N6" s="63" t="s">
        <v>66</v>
      </c>
      <c r="O6" s="62" t="s">
        <v>67</v>
      </c>
      <c r="P6" s="62" t="s">
        <v>68</v>
      </c>
      <c r="Q6" s="62" t="s">
        <v>35</v>
      </c>
      <c r="R6" s="63" t="s">
        <v>36</v>
      </c>
    </row>
    <row r="7" spans="1:18" ht="27.95" customHeight="1">
      <c r="A7" s="59"/>
      <c r="B7" s="64" t="s">
        <v>37</v>
      </c>
      <c r="C7" s="64" t="s">
        <v>37</v>
      </c>
      <c r="D7" s="65">
        <f t="shared" ref="D7:R7" si="0">D8+D11+D14+D17</f>
        <v>49</v>
      </c>
      <c r="E7" s="65">
        <f t="shared" si="0"/>
        <v>6</v>
      </c>
      <c r="F7" s="65">
        <f t="shared" si="0"/>
        <v>0</v>
      </c>
      <c r="G7" s="65">
        <f t="shared" si="0"/>
        <v>51</v>
      </c>
      <c r="H7" s="65">
        <f t="shared" si="0"/>
        <v>0</v>
      </c>
      <c r="I7" s="65">
        <f t="shared" si="0"/>
        <v>265100</v>
      </c>
      <c r="J7" s="65">
        <f t="shared" si="0"/>
        <v>333475</v>
      </c>
      <c r="K7" s="65">
        <f t="shared" si="0"/>
        <v>134750</v>
      </c>
      <c r="L7" s="65">
        <f t="shared" si="0"/>
        <v>8855</v>
      </c>
      <c r="M7" s="65">
        <f t="shared" si="0"/>
        <v>157700</v>
      </c>
      <c r="N7" s="65">
        <f t="shared" si="0"/>
        <v>309680</v>
      </c>
      <c r="O7" s="65">
        <f t="shared" si="0"/>
        <v>309680</v>
      </c>
      <c r="P7" s="65">
        <f t="shared" si="0"/>
        <v>309680</v>
      </c>
      <c r="Q7" s="65">
        <f t="shared" si="0"/>
        <v>0</v>
      </c>
      <c r="R7" s="65">
        <f t="shared" si="0"/>
        <v>9710</v>
      </c>
    </row>
    <row r="8" spans="1:18" ht="27.95" customHeight="1">
      <c r="A8" s="66">
        <v>610</v>
      </c>
      <c r="B8" s="66" t="s">
        <v>38</v>
      </c>
      <c r="C8" s="66" t="s">
        <v>38</v>
      </c>
      <c r="D8" s="67">
        <f>SUM(D9:D10)</f>
        <v>9</v>
      </c>
      <c r="E8" s="67">
        <f>SUM(E9:E10)</f>
        <v>1</v>
      </c>
      <c r="F8" s="67">
        <f>SUM(F9:F10)</f>
        <v>0</v>
      </c>
      <c r="G8" s="67">
        <f>SUM(G9:G10)</f>
        <v>8</v>
      </c>
      <c r="H8" s="68"/>
      <c r="I8" s="67">
        <f>SUM(I9:I10)</f>
        <v>43300</v>
      </c>
      <c r="J8" s="67">
        <f>SUM(J9:J10)</f>
        <v>55425</v>
      </c>
      <c r="K8" s="67">
        <f>SUM(K9:K10)</f>
        <v>11550</v>
      </c>
      <c r="L8" s="67">
        <f>SUM(L9:L10)</f>
        <v>2695</v>
      </c>
      <c r="M8" s="67">
        <v>25000</v>
      </c>
      <c r="N8" s="67">
        <f>SUM(N9:N10)</f>
        <v>61300</v>
      </c>
      <c r="O8" s="67">
        <f>SUM(O9:O10)</f>
        <v>61300</v>
      </c>
      <c r="P8" s="67">
        <f>SUM(P9:P10)</f>
        <v>61300</v>
      </c>
      <c r="Q8" s="67">
        <f>SUM(Q9:Q10)</f>
        <v>0</v>
      </c>
      <c r="R8" s="67">
        <f>SUM(R9:R10)</f>
        <v>1820</v>
      </c>
    </row>
    <row r="9" spans="1:18" ht="28.5" customHeight="1">
      <c r="A9" s="69">
        <v>610001</v>
      </c>
      <c r="B9" s="69" t="s">
        <v>69</v>
      </c>
      <c r="C9" s="69" t="s">
        <v>39</v>
      </c>
      <c r="D9" s="70">
        <v>0</v>
      </c>
      <c r="E9" s="70">
        <v>1</v>
      </c>
      <c r="F9" s="70">
        <v>0</v>
      </c>
      <c r="G9" s="71">
        <v>0</v>
      </c>
      <c r="H9" s="72">
        <v>0.85</v>
      </c>
      <c r="I9" s="71">
        <f>(D9+E9+F9)*1250+G9*3850*H9</f>
        <v>1250</v>
      </c>
      <c r="J9" s="71">
        <v>2125</v>
      </c>
      <c r="K9" s="71">
        <v>0</v>
      </c>
      <c r="L9" s="71">
        <v>2695</v>
      </c>
      <c r="M9" s="71">
        <v>2500</v>
      </c>
      <c r="N9" s="71">
        <f>IF(I9+J9-K9-L9-M9&lt;0,0,I9+J9-K9-L9-M9)</f>
        <v>0</v>
      </c>
      <c r="O9" s="73">
        <f>N9</f>
        <v>0</v>
      </c>
      <c r="P9" s="74"/>
      <c r="Q9" s="73">
        <f>O9-P9</f>
        <v>0</v>
      </c>
      <c r="R9" s="71">
        <v>1820</v>
      </c>
    </row>
    <row r="10" spans="1:18" ht="22.5" customHeight="1">
      <c r="A10" s="69">
        <v>610002</v>
      </c>
      <c r="B10" s="69" t="s">
        <v>41</v>
      </c>
      <c r="C10" s="69" t="s">
        <v>41</v>
      </c>
      <c r="D10" s="70">
        <v>9</v>
      </c>
      <c r="E10" s="70">
        <v>0</v>
      </c>
      <c r="F10" s="70">
        <v>0</v>
      </c>
      <c r="G10" s="71">
        <v>8</v>
      </c>
      <c r="H10" s="72">
        <v>1</v>
      </c>
      <c r="I10" s="71">
        <f>(D10+E10+F10)*1250+G10*3850*H10</f>
        <v>42050</v>
      </c>
      <c r="J10" s="71">
        <v>53300</v>
      </c>
      <c r="K10" s="71">
        <v>11550</v>
      </c>
      <c r="L10" s="71">
        <v>0</v>
      </c>
      <c r="M10" s="71">
        <v>22500</v>
      </c>
      <c r="N10" s="71">
        <f>IF(I10+J10-K10-L10-M10&lt;0,0,I10+J10-K10-L10-M10)</f>
        <v>61300</v>
      </c>
      <c r="O10" s="73">
        <f>N10</f>
        <v>61300</v>
      </c>
      <c r="P10" s="74">
        <v>61300</v>
      </c>
      <c r="Q10" s="73">
        <f>O10-P10</f>
        <v>0</v>
      </c>
      <c r="R10" s="71">
        <v>0</v>
      </c>
    </row>
    <row r="11" spans="1:18" ht="17.25" customHeight="1">
      <c r="A11" s="75">
        <v>610004</v>
      </c>
      <c r="B11" s="75" t="s">
        <v>42</v>
      </c>
      <c r="C11" s="75" t="s">
        <v>42</v>
      </c>
      <c r="D11" s="67">
        <f>D12+D13</f>
        <v>29</v>
      </c>
      <c r="E11" s="67">
        <f>E12+E13</f>
        <v>4</v>
      </c>
      <c r="F11" s="67">
        <f>F12+F13</f>
        <v>0</v>
      </c>
      <c r="G11" s="67">
        <f>G12+G13</f>
        <v>16</v>
      </c>
      <c r="H11" s="68"/>
      <c r="I11" s="76">
        <f>SUM(I12:I13)</f>
        <v>102850</v>
      </c>
      <c r="J11" s="67">
        <f>J12+J13</f>
        <v>144100</v>
      </c>
      <c r="K11" s="67">
        <f>K12+K13</f>
        <v>38500</v>
      </c>
      <c r="L11" s="67">
        <f>L12+L13</f>
        <v>5390</v>
      </c>
      <c r="M11" s="67">
        <v>97500</v>
      </c>
      <c r="N11" s="76">
        <f>SUM(N12:N13)</f>
        <v>113450</v>
      </c>
      <c r="O11" s="67">
        <f>O12+O13</f>
        <v>113450</v>
      </c>
      <c r="P11" s="67">
        <f>P12+P13</f>
        <v>113450</v>
      </c>
      <c r="Q11" s="67">
        <f>Q12+Q13</f>
        <v>0</v>
      </c>
      <c r="R11" s="67">
        <f>R12+R13</f>
        <v>7890</v>
      </c>
    </row>
    <row r="12" spans="1:18" ht="16.5" customHeight="1">
      <c r="A12" s="77">
        <v>610004</v>
      </c>
      <c r="B12" s="77" t="s">
        <v>42</v>
      </c>
      <c r="C12" s="77" t="s">
        <v>42</v>
      </c>
      <c r="D12" s="78">
        <v>29</v>
      </c>
      <c r="E12" s="78">
        <v>4</v>
      </c>
      <c r="F12" s="78">
        <v>0</v>
      </c>
      <c r="G12" s="71">
        <v>16</v>
      </c>
      <c r="H12" s="72">
        <v>1</v>
      </c>
      <c r="I12" s="71">
        <f>(D12+E12+F12)*1250+G12*3850*H12</f>
        <v>102850</v>
      </c>
      <c r="J12" s="71">
        <v>144100</v>
      </c>
      <c r="K12" s="71">
        <v>38500</v>
      </c>
      <c r="L12" s="71">
        <v>0</v>
      </c>
      <c r="M12" s="71">
        <v>95000</v>
      </c>
      <c r="N12" s="71">
        <f>IF(I12+J12-K12-L12-M12&lt;0,0,I12+J12-K12-L12-M12)</f>
        <v>113450</v>
      </c>
      <c r="O12" s="71">
        <f>N12</f>
        <v>113450</v>
      </c>
      <c r="P12" s="74">
        <v>113450</v>
      </c>
      <c r="Q12" s="71">
        <f>O12-P12</f>
        <v>0</v>
      </c>
      <c r="R12" s="71">
        <v>0</v>
      </c>
    </row>
    <row r="13" spans="1:18" ht="26.25" customHeight="1">
      <c r="A13" s="69">
        <v>610004</v>
      </c>
      <c r="B13" s="79" t="s">
        <v>42</v>
      </c>
      <c r="C13" s="79" t="s">
        <v>43</v>
      </c>
      <c r="D13" s="70">
        <v>0</v>
      </c>
      <c r="E13" s="70">
        <v>0</v>
      </c>
      <c r="F13" s="70">
        <v>0</v>
      </c>
      <c r="G13" s="71">
        <v>0</v>
      </c>
      <c r="H13" s="72">
        <v>1</v>
      </c>
      <c r="I13" s="71">
        <f>(D13+E13+F13)*1250+G13*3850*H13</f>
        <v>0</v>
      </c>
      <c r="J13" s="71">
        <f>I13</f>
        <v>0</v>
      </c>
      <c r="K13" s="80">
        <v>0</v>
      </c>
      <c r="L13" s="80">
        <v>5390</v>
      </c>
      <c r="M13" s="80">
        <v>2500</v>
      </c>
      <c r="N13" s="71">
        <f>IF(I13+J13-K13-L13-M13&lt;0,0,I13+J13-K13-L13-M13)</f>
        <v>0</v>
      </c>
      <c r="O13" s="73">
        <f>N13</f>
        <v>0</v>
      </c>
      <c r="P13" s="74"/>
      <c r="Q13" s="73">
        <f>O13-P13</f>
        <v>0</v>
      </c>
      <c r="R13" s="71">
        <v>7890</v>
      </c>
    </row>
    <row r="14" spans="1:18" ht="20.25" customHeight="1">
      <c r="A14" s="66">
        <v>610003</v>
      </c>
      <c r="B14" s="66" t="s">
        <v>44</v>
      </c>
      <c r="C14" s="66" t="s">
        <v>44</v>
      </c>
      <c r="D14" s="67">
        <f>SUM(D15:D16)</f>
        <v>6</v>
      </c>
      <c r="E14" s="67">
        <f>SUM(E15:E16)</f>
        <v>1</v>
      </c>
      <c r="F14" s="67">
        <f>SUM(F15:F16)</f>
        <v>0</v>
      </c>
      <c r="G14" s="67">
        <f>SUM(G15:G16)</f>
        <v>20</v>
      </c>
      <c r="H14" s="68"/>
      <c r="I14" s="76">
        <f>SUM(I15:I16)</f>
        <v>85750</v>
      </c>
      <c r="J14" s="67">
        <f>SUM(J15:J16)</f>
        <v>94500</v>
      </c>
      <c r="K14" s="67">
        <f>SUM(K15:K16)</f>
        <v>69300</v>
      </c>
      <c r="L14" s="67">
        <f>SUM(L15:L16)</f>
        <v>0</v>
      </c>
      <c r="M14" s="67">
        <v>15200</v>
      </c>
      <c r="N14" s="76">
        <f>SUM(N15:N16)</f>
        <v>98450</v>
      </c>
      <c r="O14" s="67">
        <f>SUM(O15:O16)</f>
        <v>98450</v>
      </c>
      <c r="P14" s="67">
        <f>SUM(P15:P16)</f>
        <v>98450</v>
      </c>
      <c r="Q14" s="67">
        <f>SUM(Q15:Q16)</f>
        <v>0</v>
      </c>
      <c r="R14" s="67">
        <f>SUM(R15:R16)</f>
        <v>0</v>
      </c>
    </row>
    <row r="15" spans="1:18" ht="21" customHeight="1">
      <c r="A15" s="69">
        <v>610003</v>
      </c>
      <c r="B15" s="69" t="s">
        <v>44</v>
      </c>
      <c r="C15" s="69" t="s">
        <v>44</v>
      </c>
      <c r="D15" s="70">
        <v>6</v>
      </c>
      <c r="E15" s="70">
        <v>1</v>
      </c>
      <c r="F15" s="70">
        <v>0</v>
      </c>
      <c r="G15" s="71">
        <v>19</v>
      </c>
      <c r="H15" s="72">
        <v>1</v>
      </c>
      <c r="I15" s="71">
        <f>(D15+E15+F15)*1250+G15*3850*H15</f>
        <v>81900</v>
      </c>
      <c r="J15" s="71">
        <v>90650</v>
      </c>
      <c r="K15" s="71">
        <v>65450</v>
      </c>
      <c r="L15" s="71">
        <v>0</v>
      </c>
      <c r="M15" s="71">
        <v>12500</v>
      </c>
      <c r="N15" s="71">
        <f>IF(I15+J15-K15-L15-M15&lt;0,0,I15+J15-K15-L15-M15)</f>
        <v>94600</v>
      </c>
      <c r="O15" s="73">
        <f>N15</f>
        <v>94600</v>
      </c>
      <c r="P15" s="74">
        <v>94600</v>
      </c>
      <c r="Q15" s="73">
        <f>O15-P15</f>
        <v>0</v>
      </c>
      <c r="R15" s="71">
        <v>0</v>
      </c>
    </row>
    <row r="16" spans="1:18" ht="30" customHeight="1">
      <c r="A16" s="69">
        <v>610003</v>
      </c>
      <c r="B16" s="79" t="s">
        <v>44</v>
      </c>
      <c r="C16" s="79" t="s">
        <v>45</v>
      </c>
      <c r="D16" s="70">
        <v>0</v>
      </c>
      <c r="E16" s="70">
        <v>0</v>
      </c>
      <c r="F16" s="70">
        <v>0</v>
      </c>
      <c r="G16" s="71">
        <v>1</v>
      </c>
      <c r="H16" s="72">
        <v>1</v>
      </c>
      <c r="I16" s="71">
        <f>(D16+E16+F16)*1250+G16*3850*H16</f>
        <v>3850</v>
      </c>
      <c r="J16" s="71">
        <f>I16</f>
        <v>3850</v>
      </c>
      <c r="K16" s="80">
        <v>3850</v>
      </c>
      <c r="L16" s="80">
        <v>0</v>
      </c>
      <c r="M16" s="80">
        <v>0</v>
      </c>
      <c r="N16" s="71">
        <f>IF(I16+J16-K16-L16-M16&lt;0,0,I16+J16-K16-L16-M16)</f>
        <v>3850</v>
      </c>
      <c r="O16" s="73">
        <f>N16</f>
        <v>3850</v>
      </c>
      <c r="P16" s="74">
        <v>3850</v>
      </c>
      <c r="Q16" s="73">
        <f>O16-P16</f>
        <v>0</v>
      </c>
      <c r="R16" s="71">
        <v>0</v>
      </c>
    </row>
    <row r="17" spans="1:18" ht="20.25" customHeight="1">
      <c r="A17" s="66">
        <v>610005</v>
      </c>
      <c r="B17" s="66" t="s">
        <v>46</v>
      </c>
      <c r="C17" s="66" t="s">
        <v>46</v>
      </c>
      <c r="D17" s="67">
        <f>D18</f>
        <v>5</v>
      </c>
      <c r="E17" s="67">
        <f>E18</f>
        <v>0</v>
      </c>
      <c r="F17" s="67">
        <f>F18</f>
        <v>0</v>
      </c>
      <c r="G17" s="67">
        <f>G18</f>
        <v>7</v>
      </c>
      <c r="H17" s="68"/>
      <c r="I17" s="76">
        <f>I18</f>
        <v>33200</v>
      </c>
      <c r="J17" s="67">
        <f>J18</f>
        <v>39450</v>
      </c>
      <c r="K17" s="67">
        <f>K18</f>
        <v>15400</v>
      </c>
      <c r="L17" s="67">
        <f>L18</f>
        <v>770</v>
      </c>
      <c r="M17" s="67">
        <v>20000</v>
      </c>
      <c r="N17" s="76">
        <f>IF(I17+J17-K17-L17-M17&lt;0,0,I17+J17-K17-L17-M17)</f>
        <v>36480</v>
      </c>
      <c r="O17" s="67">
        <f>O18</f>
        <v>36480</v>
      </c>
      <c r="P17" s="67">
        <f>P18</f>
        <v>36480</v>
      </c>
      <c r="Q17" s="67">
        <f>Q18</f>
        <v>0</v>
      </c>
      <c r="R17" s="67">
        <f>R18</f>
        <v>0</v>
      </c>
    </row>
    <row r="18" spans="1:18" ht="26.25" customHeight="1">
      <c r="A18" s="69">
        <v>610005</v>
      </c>
      <c r="B18" s="69" t="s">
        <v>46</v>
      </c>
      <c r="C18" s="69" t="s">
        <v>46</v>
      </c>
      <c r="D18" s="70">
        <v>5</v>
      </c>
      <c r="E18" s="70">
        <v>0</v>
      </c>
      <c r="F18" s="70">
        <v>0</v>
      </c>
      <c r="G18" s="71">
        <v>7</v>
      </c>
      <c r="H18" s="72">
        <v>1</v>
      </c>
      <c r="I18" s="71">
        <f>(D18+E18+F18)*1250+G18*3850*H18</f>
        <v>33200</v>
      </c>
      <c r="J18" s="71">
        <v>39450</v>
      </c>
      <c r="K18" s="71">
        <v>15400</v>
      </c>
      <c r="L18" s="71">
        <v>770</v>
      </c>
      <c r="M18" s="71">
        <v>20000</v>
      </c>
      <c r="N18" s="71">
        <f>IF(I18+J18-K18-L18-M18&lt;0,0,I18+J18-K18-L18-M18)</f>
        <v>36480</v>
      </c>
      <c r="O18" s="73">
        <f>N18</f>
        <v>36480</v>
      </c>
      <c r="P18" s="74">
        <v>36480</v>
      </c>
      <c r="Q18" s="73">
        <f>O18-P18</f>
        <v>0</v>
      </c>
      <c r="R18" s="71">
        <v>0</v>
      </c>
    </row>
  </sheetData>
  <mergeCells count="11">
    <mergeCell ref="G4:G5"/>
    <mergeCell ref="H4:H5"/>
    <mergeCell ref="R4:R5"/>
    <mergeCell ref="Q3:R3"/>
    <mergeCell ref="A2:R2"/>
    <mergeCell ref="D4:F4"/>
    <mergeCell ref="I4:N4"/>
    <mergeCell ref="O4:Q4"/>
    <mergeCell ref="A4:A5"/>
    <mergeCell ref="B4:B5"/>
    <mergeCell ref="C4:C5"/>
  </mergeCells>
  <phoneticPr fontId="12" type="noConversion"/>
  <pageMargins left="0.54" right="0.75" top="0.41" bottom="0.73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高中国家助学金</vt:lpstr>
      <vt:lpstr>高中外省免学费</vt:lpstr>
      <vt:lpstr>高中国家助学金!Print_Titles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陈允</dc:creator>
  <cp:lastModifiedBy>ICBC</cp:lastModifiedBy>
  <cp:lastPrinted>2020-02-28T02:51:26Z</cp:lastPrinted>
  <dcterms:created xsi:type="dcterms:W3CDTF">2015-11-04T07:26:00Z</dcterms:created>
  <dcterms:modified xsi:type="dcterms:W3CDTF">2020-02-28T02:51:29Z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