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240" windowHeight="12540" activeTab="2"/>
  </bookViews>
  <sheets>
    <sheet name="助学金" sheetId="1" r:id="rId1"/>
    <sheet name="免学费 (校正)" sheetId="4" r:id="rId2"/>
    <sheet name="奖学金" sheetId="3" r:id="rId3"/>
  </sheets>
  <definedNames>
    <definedName name="_xlnm._FilterDatabase" localSheetId="0" hidden="1">助学金!$A$2:$P$13</definedName>
    <definedName name="_xlnm.Print_Titles" localSheetId="0">助学金!#REF!</definedName>
  </definedNames>
  <calcPr calcId="114210" concurrentCalc="0"/>
</workbook>
</file>

<file path=xl/calcChain.xml><?xml version="1.0" encoding="utf-8"?>
<calcChain xmlns="http://schemas.openxmlformats.org/spreadsheetml/2006/main">
  <c r="D14" i="3"/>
  <c r="D13"/>
  <c r="D12"/>
  <c r="D11"/>
  <c r="D10"/>
  <c r="D9"/>
  <c r="D8"/>
  <c r="D7"/>
  <c r="F12" i="4"/>
  <c r="I12"/>
  <c r="G12"/>
  <c r="J12"/>
  <c r="P12"/>
  <c r="Q12"/>
  <c r="T12"/>
  <c r="F11"/>
  <c r="I11"/>
  <c r="G11"/>
  <c r="J11"/>
  <c r="P11"/>
  <c r="Q11"/>
  <c r="T11"/>
  <c r="F10"/>
  <c r="I10"/>
  <c r="G10"/>
  <c r="J10"/>
  <c r="P10"/>
  <c r="Q10"/>
  <c r="T10"/>
  <c r="F9"/>
  <c r="I9"/>
  <c r="G9"/>
  <c r="J9"/>
  <c r="P9"/>
  <c r="Q9"/>
  <c r="T9"/>
  <c r="F8"/>
  <c r="I8"/>
  <c r="G8"/>
  <c r="J8"/>
  <c r="P8"/>
  <c r="Q8"/>
  <c r="T8"/>
  <c r="B7"/>
  <c r="D7"/>
  <c r="F7"/>
  <c r="I7"/>
  <c r="G7"/>
  <c r="J7"/>
  <c r="P7"/>
  <c r="Q7"/>
  <c r="T7"/>
  <c r="S7"/>
  <c r="T6"/>
  <c r="S6"/>
  <c r="R6"/>
  <c r="Q6"/>
  <c r="P6"/>
  <c r="O6"/>
  <c r="N6"/>
  <c r="M6"/>
  <c r="L6"/>
  <c r="K6"/>
  <c r="J6"/>
  <c r="I6"/>
  <c r="G6"/>
  <c r="F6"/>
  <c r="E6"/>
  <c r="D6"/>
  <c r="C6"/>
  <c r="B6"/>
  <c r="C13" i="1"/>
  <c r="E13"/>
  <c r="G13"/>
  <c r="H13"/>
  <c r="M13"/>
  <c r="N13"/>
  <c r="P13"/>
  <c r="C12"/>
  <c r="E12"/>
  <c r="G12"/>
  <c r="H12"/>
  <c r="N12"/>
  <c r="O12"/>
  <c r="P12"/>
  <c r="C11"/>
  <c r="E11"/>
  <c r="G11"/>
  <c r="H11"/>
  <c r="M11"/>
  <c r="N11"/>
  <c r="O11"/>
  <c r="P11"/>
  <c r="C10"/>
  <c r="E10"/>
  <c r="G10"/>
  <c r="H10"/>
  <c r="M10"/>
  <c r="N10"/>
  <c r="O10"/>
  <c r="P10"/>
  <c r="C9"/>
  <c r="E9"/>
  <c r="G9"/>
  <c r="H9"/>
  <c r="M9"/>
  <c r="N9"/>
  <c r="O9"/>
  <c r="P9"/>
  <c r="C8"/>
  <c r="D8"/>
  <c r="E8"/>
  <c r="G8"/>
  <c r="H8"/>
  <c r="M8"/>
  <c r="N8"/>
  <c r="P8"/>
  <c r="P7"/>
  <c r="O7"/>
  <c r="N7"/>
  <c r="M7"/>
  <c r="L7"/>
  <c r="K7"/>
  <c r="J7"/>
  <c r="I7"/>
  <c r="H7"/>
  <c r="G7"/>
  <c r="E7"/>
  <c r="D7"/>
  <c r="C7"/>
  <c r="B7"/>
</calcChain>
</file>

<file path=xl/sharedStrings.xml><?xml version="1.0" encoding="utf-8"?>
<sst xmlns="http://schemas.openxmlformats.org/spreadsheetml/2006/main" count="85" uniqueCount="64">
  <si>
    <t>2020年汕尾市中等职业教育助学金补助资金</t>
  </si>
  <si>
    <t>单位：人、元</t>
  </si>
  <si>
    <t>地区</t>
  </si>
  <si>
    <t>2019年春季学期（5月）</t>
  </si>
  <si>
    <t>2019年秋季学期（10月）</t>
  </si>
  <si>
    <t>省级以上财政分担比例（%）</t>
  </si>
  <si>
    <t>资金测算过程</t>
  </si>
  <si>
    <t>本次清算2019年及提前下达2020年资金</t>
  </si>
  <si>
    <t>国家助学金学生人数</t>
  </si>
  <si>
    <t>国家助学金总计（每学期1000元）</t>
  </si>
  <si>
    <t>清算安排2019年国家助学金</t>
  </si>
  <si>
    <t>预算安排2020年国家助学金</t>
  </si>
  <si>
    <t>部分市县申请追加资金缺口</t>
  </si>
  <si>
    <t>粤财教[2018]348号提前下达2019年国家助学金</t>
  </si>
  <si>
    <t>粤财教[2018]348号待结转使用资金</t>
  </si>
  <si>
    <t>粤财科教[2019]12号预安排2020年助学金资金</t>
  </si>
  <si>
    <t>核定应下达资金</t>
  </si>
  <si>
    <t>合计</t>
  </si>
  <si>
    <t>中央资金</t>
  </si>
  <si>
    <t>省级资金</t>
  </si>
  <si>
    <t>A</t>
  </si>
  <si>
    <t>B</t>
  </si>
  <si>
    <t>汕尾市</t>
  </si>
  <si>
    <t>市本级</t>
  </si>
  <si>
    <t>市直学校</t>
  </si>
  <si>
    <t>汕尾市职业技术学校</t>
  </si>
  <si>
    <t>汕尾市体育运动学校</t>
  </si>
  <si>
    <t>汕尾崇文中等职业技术学校</t>
  </si>
  <si>
    <t>汕尾职业技术学院（中专部）</t>
  </si>
  <si>
    <t>城区</t>
  </si>
  <si>
    <t>海丰县</t>
  </si>
  <si>
    <t>陆丰市</t>
  </si>
  <si>
    <t>陆河县</t>
  </si>
  <si>
    <t>2020年汕尾市中等职业教育免学费补助资金</t>
  </si>
  <si>
    <t>2019年春季学期免学费人数</t>
  </si>
  <si>
    <t>2019年秋季学期免学费人数</t>
  </si>
  <si>
    <t>清算安排2019年免学费总资金</t>
  </si>
  <si>
    <t>预算安排2020年免学费总资金</t>
  </si>
  <si>
    <t>普通学生</t>
  </si>
  <si>
    <t>残疾学生</t>
  </si>
  <si>
    <t>清算安排2019年免学费资金</t>
  </si>
  <si>
    <t>预算安排2020年免学费资金</t>
  </si>
  <si>
    <t>粤财教[2018]348号提前下达2019年免学费预算资金</t>
  </si>
  <si>
    <t>粤财科教[2019]12号结转2020年使用资金</t>
  </si>
  <si>
    <t>粤财科教[2019]12号预安排2020年资金</t>
  </si>
  <si>
    <t>小计</t>
  </si>
  <si>
    <t>待年后追加</t>
  </si>
  <si>
    <t>汕尾市辖区</t>
  </si>
  <si>
    <t>人、万元</t>
  </si>
  <si>
    <t>单位名称</t>
  </si>
  <si>
    <t>分配名额</t>
  </si>
  <si>
    <t>预算安排2020年奖学金总资金</t>
  </si>
  <si>
    <r>
      <rPr>
        <b/>
        <sz val="12"/>
        <color indexed="8"/>
        <rFont val="宋体"/>
        <charset val="134"/>
      </rPr>
      <t xml:space="preserve">本次核定下达              </t>
    </r>
    <r>
      <rPr>
        <sz val="12"/>
        <color indexed="8"/>
        <rFont val="宋体"/>
        <charset val="134"/>
      </rPr>
      <t>（中央按90%提前下达）资金</t>
    </r>
  </si>
  <si>
    <t>C=B*0.6</t>
  </si>
  <si>
    <t>D=C*0.9</t>
  </si>
  <si>
    <t>市直</t>
  </si>
  <si>
    <t>汕尾职业技术学院中专部</t>
  </si>
  <si>
    <t>附件1</t>
    <phoneticPr fontId="18" type="noConversion"/>
  </si>
  <si>
    <t>附件2</t>
    <phoneticPr fontId="18" type="noConversion"/>
  </si>
  <si>
    <t>附件3</t>
    <phoneticPr fontId="18" type="noConversion"/>
  </si>
  <si>
    <t>2020年汕尾中职教育国家奖学金名额分配表</t>
    <phoneticPr fontId="18" type="noConversion"/>
  </si>
  <si>
    <t>备注</t>
    <phoneticPr fontId="18" type="noConversion"/>
  </si>
  <si>
    <t>民办学校，款拨市教育局</t>
    <phoneticPr fontId="18" type="noConversion"/>
  </si>
  <si>
    <t>单位：人、元</t>
    <phoneticPr fontId="18" type="noConversion"/>
  </si>
</sst>
</file>

<file path=xl/styles.xml><?xml version="1.0" encoding="utf-8"?>
<styleSheet xmlns="http://schemas.openxmlformats.org/spreadsheetml/2006/main">
  <numFmts count="4">
    <numFmt numFmtId="176" formatCode="#,##0_ ;[Red]\-#,##0\ "/>
    <numFmt numFmtId="177" formatCode="#,##0_ "/>
    <numFmt numFmtId="178" formatCode="#,##0.0_ ;[Red]\-#,##0.0\ "/>
    <numFmt numFmtId="179" formatCode="#,##0_);[Red]\(#,##0\)"/>
  </numFmts>
  <fonts count="30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方正姚体"/>
      <charset val="134"/>
    </font>
    <font>
      <b/>
      <sz val="12"/>
      <color indexed="8"/>
      <name val="宋体"/>
      <charset val="134"/>
    </font>
    <font>
      <sz val="11"/>
      <color indexed="8"/>
      <name val="仿宋"/>
      <family val="3"/>
      <charset val="134"/>
    </font>
    <font>
      <sz val="12"/>
      <name val="方正姚体"/>
      <charset val="134"/>
    </font>
    <font>
      <sz val="28"/>
      <name val="方正姚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9"/>
      <name val="宋体"/>
      <charset val="134"/>
    </font>
    <font>
      <sz val="16"/>
      <name val="方正小标宋简体"/>
      <charset val="134"/>
    </font>
    <font>
      <sz val="9"/>
      <color indexed="8"/>
      <name val="方正姚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仿宋"/>
      <family val="3"/>
      <charset val="134"/>
    </font>
    <font>
      <sz val="8"/>
      <color indexed="8"/>
      <name val="方正姚体"/>
      <charset val="134"/>
    </font>
    <font>
      <b/>
      <sz val="7"/>
      <color indexed="8"/>
      <name val="宋体"/>
      <charset val="134"/>
    </font>
    <font>
      <sz val="7"/>
      <color indexed="8"/>
      <name val="宋体"/>
      <charset val="134"/>
    </font>
    <font>
      <sz val="7"/>
      <color indexed="8"/>
      <name val="仿宋"/>
      <family val="3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9" fontId="0" fillId="0" borderId="0" xfId="1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0" fillId="0" borderId="0" xfId="0" applyFill="1" applyAlignment="1"/>
    <xf numFmtId="0" fontId="1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176" fontId="13" fillId="0" borderId="1" xfId="5" applyNumberFormat="1" applyFont="1" applyFill="1" applyBorder="1" applyAlignment="1" applyProtection="1">
      <alignment horizontal="center" vertical="center" wrapText="1"/>
    </xf>
    <xf numFmtId="176" fontId="12" fillId="0" borderId="1" xfId="5" applyNumberFormat="1" applyFont="1" applyFill="1" applyBorder="1" applyAlignment="1" applyProtection="1">
      <alignment horizontal="center" vertical="center" wrapText="1"/>
    </xf>
    <xf numFmtId="176" fontId="14" fillId="0" borderId="1" xfId="5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9" fontId="14" fillId="0" borderId="1" xfId="1" applyFont="1" applyFill="1" applyBorder="1" applyAlignment="1" applyProtection="1">
      <alignment horizontal="center" vertical="center" wrapText="1"/>
    </xf>
    <xf numFmtId="176" fontId="0" fillId="0" borderId="0" xfId="0" applyNumberFormat="1" applyFill="1" applyAlignment="1">
      <alignment horizontal="right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4" fillId="0" borderId="1" xfId="5" applyNumberFormat="1" applyFont="1" applyFill="1" applyBorder="1" applyAlignment="1" applyProtection="1">
      <alignment horizontal="right" vertical="center" wrapText="1"/>
    </xf>
    <xf numFmtId="178" fontId="2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178" fontId="20" fillId="0" borderId="0" xfId="0" applyNumberFormat="1" applyFont="1" applyFill="1" applyBorder="1">
      <alignment vertical="center"/>
    </xf>
    <xf numFmtId="9" fontId="20" fillId="0" borderId="0" xfId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2" fillId="0" borderId="1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>
      <alignment vertical="center"/>
    </xf>
    <xf numFmtId="178" fontId="21" fillId="0" borderId="1" xfId="2" applyNumberFormat="1" applyFont="1" applyFill="1" applyBorder="1" applyAlignment="1" applyProtection="1">
      <alignment horizontal="center" vertical="center" wrapText="1"/>
    </xf>
    <xf numFmtId="178" fontId="22" fillId="0" borderId="1" xfId="2" applyNumberFormat="1" applyFont="1" applyFill="1" applyBorder="1" applyAlignment="1" applyProtection="1">
      <alignment horizontal="left" vertical="center" wrapText="1"/>
    </xf>
    <xf numFmtId="0" fontId="23" fillId="0" borderId="1" xfId="0" applyFont="1" applyBorder="1" applyAlignment="1">
      <alignment horizontal="right" vertical="center" wrapText="1"/>
    </xf>
    <xf numFmtId="177" fontId="25" fillId="0" borderId="1" xfId="2" applyNumberFormat="1" applyFont="1" applyFill="1" applyBorder="1" applyAlignment="1" applyProtection="1">
      <alignment horizontal="center" vertical="center" wrapText="1"/>
    </xf>
    <xf numFmtId="177" fontId="26" fillId="0" borderId="1" xfId="2" applyNumberFormat="1" applyFont="1" applyFill="1" applyBorder="1" applyAlignment="1">
      <alignment horizontal="right" vertical="center"/>
    </xf>
    <xf numFmtId="9" fontId="26" fillId="0" borderId="1" xfId="1" applyFont="1" applyFill="1" applyBorder="1" applyAlignment="1" applyProtection="1">
      <alignment horizontal="center" vertical="center" wrapText="1"/>
    </xf>
    <xf numFmtId="177" fontId="26" fillId="0" borderId="1" xfId="0" applyNumberFormat="1" applyFont="1" applyFill="1" applyBorder="1" applyAlignment="1">
      <alignment horizontal="right" vertical="center"/>
    </xf>
    <xf numFmtId="179" fontId="26" fillId="0" borderId="1" xfId="0" applyNumberFormat="1" applyFont="1" applyFill="1" applyBorder="1">
      <alignment vertical="center"/>
    </xf>
    <xf numFmtId="177" fontId="27" fillId="0" borderId="1" xfId="0" applyNumberFormat="1" applyFont="1" applyBorder="1" applyAlignment="1">
      <alignment horizontal="right" vertical="center" wrapText="1"/>
    </xf>
    <xf numFmtId="176" fontId="26" fillId="0" borderId="1" xfId="2" applyNumberFormat="1" applyFont="1" applyFill="1" applyBorder="1" applyAlignment="1">
      <alignment horizontal="right" vertical="center"/>
    </xf>
    <xf numFmtId="176" fontId="26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2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9" fontId="10" fillId="0" borderId="1" xfId="1" applyFont="1" applyFill="1" applyBorder="1" applyAlignment="1" applyProtection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9" fontId="19" fillId="0" borderId="0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9" fontId="24" fillId="0" borderId="1" xfId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6">
    <cellStyle name="百分比" xfId="1" builtinId="5"/>
    <cellStyle name="常规" xfId="0" builtinId="0"/>
    <cellStyle name="常规 2" xfId="2"/>
    <cellStyle name="常规 4" xfId="3"/>
    <cellStyle name="常规_2011年秋季学期广东省普通高中国家助学金安排表" xfId="4"/>
    <cellStyle name="常规_附件2：广东省中等职业教育2016年国家助学金安排表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27"/>
  <sheetViews>
    <sheetView topLeftCell="G1" workbookViewId="0">
      <selection activeCell="O21" sqref="O21"/>
    </sheetView>
  </sheetViews>
  <sheetFormatPr defaultRowHeight="13.5"/>
  <cols>
    <col min="1" max="1" width="19.125" style="13" customWidth="1"/>
    <col min="2" max="2" width="11.125" style="14" customWidth="1"/>
    <col min="3" max="3" width="14.75" style="14" customWidth="1"/>
    <col min="4" max="4" width="11.625" style="14" customWidth="1"/>
    <col min="5" max="5" width="16.375" style="14" customWidth="1"/>
    <col min="6" max="6" width="7.875" style="15" customWidth="1"/>
    <col min="7" max="7" width="14.375" style="14" customWidth="1"/>
    <col min="8" max="8" width="11.875" style="14" customWidth="1"/>
    <col min="9" max="9" width="9.375" style="14" customWidth="1"/>
    <col min="10" max="10" width="14.375" style="14" customWidth="1"/>
    <col min="11" max="11" width="10.125" style="14" customWidth="1"/>
    <col min="12" max="12" width="9.75" style="14" customWidth="1"/>
    <col min="13" max="14" width="14.375" style="14" customWidth="1"/>
    <col min="15" max="15" width="13.375" style="14" customWidth="1"/>
    <col min="16" max="16" width="12.375" style="14" customWidth="1"/>
    <col min="17" max="17" width="7.25" style="14" customWidth="1"/>
    <col min="18" max="22" width="14.375" style="14" customWidth="1"/>
    <col min="23" max="16384" width="9" style="14"/>
  </cols>
  <sheetData>
    <row r="1" spans="1:21">
      <c r="A1" s="13" t="s">
        <v>59</v>
      </c>
    </row>
    <row r="2" spans="1:21" s="17" customFormat="1" ht="65.25" customHeight="1">
      <c r="A2" s="66" t="s">
        <v>0</v>
      </c>
      <c r="B2" s="66"/>
      <c r="C2" s="66"/>
      <c r="D2" s="66"/>
      <c r="E2" s="66"/>
      <c r="F2" s="67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1" s="17" customFormat="1" ht="32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58" t="s">
        <v>63</v>
      </c>
      <c r="Q3" s="59"/>
    </row>
    <row r="4" spans="1:21" s="18" customFormat="1" ht="52.5" customHeight="1">
      <c r="A4" s="63" t="s">
        <v>2</v>
      </c>
      <c r="B4" s="62" t="s">
        <v>3</v>
      </c>
      <c r="C4" s="62"/>
      <c r="D4" s="62" t="s">
        <v>4</v>
      </c>
      <c r="E4" s="62"/>
      <c r="F4" s="64" t="s">
        <v>5</v>
      </c>
      <c r="G4" s="57" t="s">
        <v>6</v>
      </c>
      <c r="H4" s="57"/>
      <c r="I4" s="57"/>
      <c r="J4" s="57"/>
      <c r="K4" s="57"/>
      <c r="L4" s="57"/>
      <c r="M4" s="57"/>
      <c r="N4" s="61" t="s">
        <v>7</v>
      </c>
      <c r="O4" s="61"/>
      <c r="P4" s="61"/>
      <c r="Q4" s="57" t="s">
        <v>61</v>
      </c>
    </row>
    <row r="5" spans="1:21" s="18" customFormat="1" ht="32.25" customHeight="1">
      <c r="A5" s="63"/>
      <c r="B5" s="62" t="s">
        <v>8</v>
      </c>
      <c r="C5" s="62" t="s">
        <v>9</v>
      </c>
      <c r="D5" s="62" t="s">
        <v>8</v>
      </c>
      <c r="E5" s="62" t="s">
        <v>9</v>
      </c>
      <c r="F5" s="64"/>
      <c r="G5" s="63" t="s">
        <v>10</v>
      </c>
      <c r="H5" s="63" t="s">
        <v>11</v>
      </c>
      <c r="I5" s="65" t="s">
        <v>12</v>
      </c>
      <c r="J5" s="57" t="s">
        <v>13</v>
      </c>
      <c r="K5" s="62" t="s">
        <v>14</v>
      </c>
      <c r="L5" s="62" t="s">
        <v>15</v>
      </c>
      <c r="M5" s="60" t="s">
        <v>16</v>
      </c>
      <c r="N5" s="61"/>
      <c r="O5" s="61"/>
      <c r="P5" s="61"/>
      <c r="Q5" s="57"/>
    </row>
    <row r="6" spans="1:21" s="18" customFormat="1" ht="57" customHeight="1">
      <c r="A6" s="63"/>
      <c r="B6" s="62"/>
      <c r="C6" s="62"/>
      <c r="D6" s="62"/>
      <c r="E6" s="62"/>
      <c r="F6" s="64"/>
      <c r="G6" s="63"/>
      <c r="H6" s="63"/>
      <c r="I6" s="65"/>
      <c r="J6" s="57"/>
      <c r="K6" s="62"/>
      <c r="L6" s="62"/>
      <c r="M6" s="60"/>
      <c r="N6" s="28" t="s">
        <v>17</v>
      </c>
      <c r="O6" s="28" t="s">
        <v>18</v>
      </c>
      <c r="P6" s="28" t="s">
        <v>19</v>
      </c>
      <c r="Q6" s="53"/>
    </row>
    <row r="7" spans="1:21" s="20" customFormat="1" ht="33" customHeight="1">
      <c r="A7" s="22" t="s">
        <v>23</v>
      </c>
      <c r="B7" s="23">
        <f>SUM(B8+B13)</f>
        <v>338</v>
      </c>
      <c r="C7" s="23">
        <f t="shared" ref="C7:P7" si="0">SUM(C8+C13)</f>
        <v>338000</v>
      </c>
      <c r="D7" s="23">
        <f t="shared" si="0"/>
        <v>396</v>
      </c>
      <c r="E7" s="23">
        <f t="shared" si="0"/>
        <v>396000</v>
      </c>
      <c r="F7" s="23"/>
      <c r="G7" s="23">
        <f t="shared" si="0"/>
        <v>652850</v>
      </c>
      <c r="H7" s="23">
        <f t="shared" si="0"/>
        <v>705900</v>
      </c>
      <c r="I7" s="23">
        <f t="shared" si="0"/>
        <v>0</v>
      </c>
      <c r="J7" s="23">
        <f t="shared" si="0"/>
        <v>662100</v>
      </c>
      <c r="K7" s="23">
        <f t="shared" si="0"/>
        <v>38400</v>
      </c>
      <c r="L7" s="23">
        <f t="shared" si="0"/>
        <v>0</v>
      </c>
      <c r="M7" s="23">
        <f t="shared" si="0"/>
        <v>658250</v>
      </c>
      <c r="N7" s="23">
        <f t="shared" si="0"/>
        <v>658250</v>
      </c>
      <c r="O7" s="23">
        <f t="shared" si="0"/>
        <v>501060</v>
      </c>
      <c r="P7" s="23">
        <f t="shared" si="0"/>
        <v>157190</v>
      </c>
      <c r="Q7" s="54"/>
      <c r="R7" s="19"/>
      <c r="T7" s="19"/>
      <c r="U7" s="19"/>
    </row>
    <row r="8" spans="1:21" s="21" customFormat="1" ht="33" customHeight="1">
      <c r="A8" s="24" t="s">
        <v>24</v>
      </c>
      <c r="B8" s="25">
        <v>254</v>
      </c>
      <c r="C8" s="25">
        <f t="shared" ref="C8:C13" si="1">B8*1000</f>
        <v>254000</v>
      </c>
      <c r="D8" s="25">
        <f>SUM(D9:D12)</f>
        <v>287</v>
      </c>
      <c r="E8" s="25">
        <f t="shared" ref="E8:E13" si="2">D8*1000</f>
        <v>287000</v>
      </c>
      <c r="F8" s="26">
        <v>0.85</v>
      </c>
      <c r="G8" s="25">
        <f t="shared" ref="G8:G13" si="3">(C8+E8)*F8</f>
        <v>459850</v>
      </c>
      <c r="H8" s="25">
        <f t="shared" ref="H8:H13" si="4">E8*2*F8</f>
        <v>487900</v>
      </c>
      <c r="I8" s="25"/>
      <c r="J8" s="29">
        <v>430100</v>
      </c>
      <c r="K8" s="29">
        <v>0</v>
      </c>
      <c r="L8" s="16"/>
      <c r="M8" s="25">
        <f t="shared" ref="M8:M13" si="5">IF(G8+H8+I8-J8-K8-L8&lt;0,0,G8+H8+I8-J8-K8-L8)</f>
        <v>517650</v>
      </c>
      <c r="N8" s="25">
        <f>M8</f>
        <v>517650</v>
      </c>
      <c r="O8" s="25">
        <v>394035</v>
      </c>
      <c r="P8" s="25">
        <f t="shared" ref="P8:P13" si="6">N8-O8</f>
        <v>123615</v>
      </c>
      <c r="Q8" s="55"/>
      <c r="R8" s="19"/>
      <c r="S8" s="20"/>
      <c r="T8" s="19"/>
      <c r="U8" s="19"/>
    </row>
    <row r="9" spans="1:21" s="21" customFormat="1" ht="33" customHeight="1">
      <c r="A9" s="16" t="s">
        <v>25</v>
      </c>
      <c r="B9" s="25">
        <v>162</v>
      </c>
      <c r="C9" s="25">
        <f t="shared" si="1"/>
        <v>162000</v>
      </c>
      <c r="D9" s="25">
        <v>195</v>
      </c>
      <c r="E9" s="25">
        <f t="shared" si="2"/>
        <v>195000</v>
      </c>
      <c r="F9" s="26">
        <v>0.85</v>
      </c>
      <c r="G9" s="25">
        <f t="shared" si="3"/>
        <v>303450</v>
      </c>
      <c r="H9" s="25">
        <f t="shared" si="4"/>
        <v>331500</v>
      </c>
      <c r="I9" s="25"/>
      <c r="J9" s="16">
        <v>255000</v>
      </c>
      <c r="K9" s="29"/>
      <c r="L9" s="16"/>
      <c r="M9" s="25">
        <f t="shared" si="5"/>
        <v>379950</v>
      </c>
      <c r="N9" s="25">
        <f>M9</f>
        <v>379950</v>
      </c>
      <c r="O9" s="25">
        <f>0.761199652274703*N9</f>
        <v>289217.80788177339</v>
      </c>
      <c r="P9" s="25">
        <f t="shared" si="6"/>
        <v>90732.192118226609</v>
      </c>
      <c r="Q9" s="55"/>
      <c r="R9" s="19"/>
      <c r="S9" s="20"/>
      <c r="T9" s="19"/>
      <c r="U9" s="19"/>
    </row>
    <row r="10" spans="1:21" s="21" customFormat="1" ht="33" customHeight="1">
      <c r="A10" s="16" t="s">
        <v>26</v>
      </c>
      <c r="B10" s="25">
        <v>28</v>
      </c>
      <c r="C10" s="25">
        <f t="shared" si="1"/>
        <v>28000</v>
      </c>
      <c r="D10" s="25">
        <v>27</v>
      </c>
      <c r="E10" s="25">
        <f t="shared" si="2"/>
        <v>27000</v>
      </c>
      <c r="F10" s="26">
        <v>0.85</v>
      </c>
      <c r="G10" s="25">
        <f t="shared" si="3"/>
        <v>46750</v>
      </c>
      <c r="H10" s="25">
        <f t="shared" si="4"/>
        <v>45900</v>
      </c>
      <c r="I10" s="25"/>
      <c r="J10" s="16">
        <v>40800</v>
      </c>
      <c r="K10" s="29"/>
      <c r="L10" s="16"/>
      <c r="M10" s="25">
        <f t="shared" si="5"/>
        <v>51850</v>
      </c>
      <c r="N10" s="25">
        <f>M10</f>
        <v>51850</v>
      </c>
      <c r="O10" s="25">
        <f>0.761199652274703*N10</f>
        <v>39468.201970443348</v>
      </c>
      <c r="P10" s="25">
        <f t="shared" si="6"/>
        <v>12381.798029556652</v>
      </c>
      <c r="Q10" s="55"/>
      <c r="R10" s="19"/>
      <c r="S10" s="20"/>
      <c r="T10" s="19"/>
      <c r="U10" s="19"/>
    </row>
    <row r="11" spans="1:21" s="21" customFormat="1" ht="39" customHeight="1">
      <c r="A11" s="16" t="s">
        <v>27</v>
      </c>
      <c r="B11" s="25">
        <v>26</v>
      </c>
      <c r="C11" s="25">
        <f t="shared" si="1"/>
        <v>26000</v>
      </c>
      <c r="D11" s="25">
        <v>47</v>
      </c>
      <c r="E11" s="25">
        <f t="shared" si="2"/>
        <v>47000</v>
      </c>
      <c r="F11" s="26">
        <v>0.85</v>
      </c>
      <c r="G11" s="25">
        <f t="shared" si="3"/>
        <v>62050</v>
      </c>
      <c r="H11" s="25">
        <f t="shared" si="4"/>
        <v>79900</v>
      </c>
      <c r="I11" s="25"/>
      <c r="J11" s="16">
        <v>44200</v>
      </c>
      <c r="K11" s="29"/>
      <c r="L11" s="16"/>
      <c r="M11" s="25">
        <f t="shared" si="5"/>
        <v>97750</v>
      </c>
      <c r="N11" s="25">
        <f>M11</f>
        <v>97750</v>
      </c>
      <c r="O11" s="25">
        <f>0.761199652274703*N11</f>
        <v>74407.266009852217</v>
      </c>
      <c r="P11" s="25">
        <f t="shared" si="6"/>
        <v>23342.733990147783</v>
      </c>
      <c r="Q11" s="56" t="s">
        <v>62</v>
      </c>
      <c r="R11" s="19"/>
      <c r="S11" s="20"/>
      <c r="T11" s="19"/>
      <c r="U11" s="19"/>
    </row>
    <row r="12" spans="1:21" s="21" customFormat="1" ht="33" customHeight="1">
      <c r="A12" s="16" t="s">
        <v>28</v>
      </c>
      <c r="B12" s="25">
        <v>38</v>
      </c>
      <c r="C12" s="25">
        <f t="shared" si="1"/>
        <v>38000</v>
      </c>
      <c r="D12" s="25">
        <v>18</v>
      </c>
      <c r="E12" s="25">
        <f t="shared" si="2"/>
        <v>18000</v>
      </c>
      <c r="F12" s="26">
        <v>0.85</v>
      </c>
      <c r="G12" s="25">
        <f t="shared" si="3"/>
        <v>47600</v>
      </c>
      <c r="H12" s="25">
        <f t="shared" si="4"/>
        <v>30600</v>
      </c>
      <c r="I12" s="25"/>
      <c r="J12" s="16">
        <v>90100</v>
      </c>
      <c r="K12" s="29"/>
      <c r="L12" s="25"/>
      <c r="M12" s="25">
        <v>-11900</v>
      </c>
      <c r="N12" s="25">
        <f>G12+H12-J12</f>
        <v>-11900</v>
      </c>
      <c r="O12" s="25">
        <f>0.761199652274703*N12</f>
        <v>-9058.2758620689656</v>
      </c>
      <c r="P12" s="25">
        <f t="shared" si="6"/>
        <v>-2841.7241379310344</v>
      </c>
      <c r="Q12" s="55"/>
      <c r="R12" s="19"/>
      <c r="S12" s="20"/>
      <c r="T12" s="19"/>
      <c r="U12" s="19"/>
    </row>
    <row r="13" spans="1:21" s="21" customFormat="1" ht="33.75" customHeight="1">
      <c r="A13" s="24" t="s">
        <v>29</v>
      </c>
      <c r="B13" s="25">
        <v>84</v>
      </c>
      <c r="C13" s="25">
        <f t="shared" si="1"/>
        <v>84000</v>
      </c>
      <c r="D13" s="25">
        <v>109</v>
      </c>
      <c r="E13" s="25">
        <f t="shared" si="2"/>
        <v>109000</v>
      </c>
      <c r="F13" s="26">
        <v>1</v>
      </c>
      <c r="G13" s="25">
        <f t="shared" si="3"/>
        <v>193000</v>
      </c>
      <c r="H13" s="25">
        <f t="shared" si="4"/>
        <v>218000</v>
      </c>
      <c r="I13" s="25"/>
      <c r="J13" s="29">
        <v>232000</v>
      </c>
      <c r="K13" s="29">
        <v>38400</v>
      </c>
      <c r="L13" s="25"/>
      <c r="M13" s="25">
        <f t="shared" si="5"/>
        <v>140600</v>
      </c>
      <c r="N13" s="25">
        <f>M13</f>
        <v>140600</v>
      </c>
      <c r="O13" s="25">
        <v>107025</v>
      </c>
      <c r="P13" s="25">
        <f t="shared" si="6"/>
        <v>33575</v>
      </c>
      <c r="Q13" s="55"/>
      <c r="R13" s="19"/>
      <c r="S13" s="20"/>
      <c r="T13" s="19"/>
      <c r="U13" s="19"/>
    </row>
    <row r="14" spans="1:21">
      <c r="B14" s="27"/>
      <c r="C14" s="27"/>
      <c r="D14" s="27"/>
      <c r="E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21">
      <c r="B15" s="27"/>
      <c r="C15" s="27"/>
      <c r="D15" s="27"/>
      <c r="E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21">
      <c r="B16" s="27"/>
      <c r="C16" s="27"/>
      <c r="D16" s="27"/>
      <c r="E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2:16">
      <c r="B17" s="27"/>
      <c r="C17" s="27"/>
      <c r="D17" s="27"/>
      <c r="E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2:16">
      <c r="B18" s="27"/>
      <c r="C18" s="27"/>
      <c r="D18" s="27"/>
      <c r="E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2:16">
      <c r="B19" s="27"/>
      <c r="C19" s="27"/>
      <c r="D19" s="27"/>
      <c r="E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2:16">
      <c r="B20" s="27"/>
      <c r="C20" s="27"/>
      <c r="D20" s="27"/>
      <c r="E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2:16">
      <c r="B21" s="27"/>
      <c r="C21" s="27"/>
      <c r="D21" s="27"/>
      <c r="E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2:16">
      <c r="B22" s="27"/>
      <c r="C22" s="27"/>
      <c r="D22" s="27"/>
      <c r="E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2:16">
      <c r="B23" s="27"/>
      <c r="C23" s="27"/>
      <c r="D23" s="27"/>
      <c r="E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2:16">
      <c r="B24" s="27"/>
      <c r="C24" s="27"/>
      <c r="D24" s="27"/>
      <c r="E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2:16">
      <c r="B25" s="27"/>
      <c r="C25" s="27"/>
      <c r="D25" s="27"/>
      <c r="E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2:16">
      <c r="B26" s="27"/>
      <c r="C26" s="27"/>
      <c r="D26" s="27"/>
      <c r="E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2:16">
      <c r="B27" s="27"/>
      <c r="C27" s="27"/>
      <c r="D27" s="27"/>
      <c r="E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</sheetData>
  <mergeCells count="21">
    <mergeCell ref="A2:P2"/>
    <mergeCell ref="A3:O3"/>
    <mergeCell ref="B4:C4"/>
    <mergeCell ref="D4:E4"/>
    <mergeCell ref="G4:M4"/>
    <mergeCell ref="A4:A6"/>
    <mergeCell ref="B5:B6"/>
    <mergeCell ref="D5:D6"/>
    <mergeCell ref="E5:E6"/>
    <mergeCell ref="F4:F6"/>
    <mergeCell ref="C5:C6"/>
    <mergeCell ref="I5:I6"/>
    <mergeCell ref="J5:J6"/>
    <mergeCell ref="Q4:Q5"/>
    <mergeCell ref="P3:Q3"/>
    <mergeCell ref="M5:M6"/>
    <mergeCell ref="N4:P5"/>
    <mergeCell ref="L5:L6"/>
    <mergeCell ref="G5:G6"/>
    <mergeCell ref="H5:H6"/>
    <mergeCell ref="K5:K6"/>
  </mergeCells>
  <phoneticPr fontId="18" type="noConversion"/>
  <printOptions horizontalCentered="1"/>
  <pageMargins left="0.15625" right="0.118055555555556" top="0.31388888888888899" bottom="0.27500000000000002" header="0.15625" footer="0"/>
  <pageSetup paperSize="9" scale="69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18"/>
  <sheetViews>
    <sheetView workbookViewId="0">
      <selection activeCell="A20" sqref="A20"/>
    </sheetView>
  </sheetViews>
  <sheetFormatPr defaultRowHeight="13.5"/>
  <cols>
    <col min="1" max="1" width="9.25" style="13" customWidth="1"/>
    <col min="2" max="2" width="5.375" style="14" customWidth="1"/>
    <col min="3" max="3" width="3.75" style="14" customWidth="1"/>
    <col min="4" max="4" width="5.125" style="14" customWidth="1"/>
    <col min="5" max="5" width="3.375" style="14" customWidth="1"/>
    <col min="6" max="6" width="9.75" style="14" customWidth="1"/>
    <col min="7" max="7" width="10.25" style="14" customWidth="1"/>
    <col min="8" max="8" width="4.5" style="15" customWidth="1"/>
    <col min="9" max="9" width="9.5" style="14" customWidth="1"/>
    <col min="10" max="10" width="9" style="14"/>
    <col min="11" max="11" width="3.5" style="14" customWidth="1"/>
    <col min="12" max="12" width="8.5" style="14" customWidth="1"/>
    <col min="13" max="13" width="4.125" style="14" customWidth="1"/>
    <col min="14" max="14" width="4.625" style="14" customWidth="1"/>
    <col min="15" max="15" width="3.875" style="14" customWidth="1"/>
    <col min="16" max="17" width="9.125" style="14" customWidth="1"/>
    <col min="18" max="18" width="9" style="14"/>
    <col min="19" max="19" width="8.75" style="14" customWidth="1"/>
    <col min="20" max="20" width="9.125" style="14" customWidth="1"/>
    <col min="21" max="16384" width="9" style="14"/>
  </cols>
  <sheetData>
    <row r="1" spans="1:256">
      <c r="A1" s="13" t="s">
        <v>58</v>
      </c>
    </row>
    <row r="2" spans="1:256" s="10" customFormat="1" ht="36" customHeight="1">
      <c r="A2" s="69" t="s">
        <v>33</v>
      </c>
      <c r="B2" s="69"/>
      <c r="C2" s="69"/>
      <c r="D2" s="69"/>
      <c r="E2" s="69"/>
      <c r="F2" s="69"/>
      <c r="G2" s="69"/>
      <c r="H2" s="70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31"/>
    </row>
    <row r="3" spans="1:256" s="10" customFormat="1" ht="18" customHeight="1">
      <c r="A3" s="32"/>
      <c r="B3" s="33"/>
      <c r="C3" s="33"/>
      <c r="D3" s="33"/>
      <c r="E3" s="33"/>
      <c r="F3" s="33"/>
      <c r="G3" s="33"/>
      <c r="H3" s="34"/>
      <c r="I3" s="33"/>
      <c r="J3" s="33"/>
      <c r="K3" s="33"/>
      <c r="L3" s="33"/>
      <c r="M3" s="33"/>
      <c r="N3" s="33"/>
      <c r="O3" s="35"/>
      <c r="P3" s="35"/>
      <c r="Q3" s="36"/>
      <c r="R3" s="30"/>
      <c r="S3" s="30" t="s">
        <v>1</v>
      </c>
      <c r="T3" s="31"/>
    </row>
    <row r="4" spans="1:256" s="10" customFormat="1" ht="32.25" customHeight="1">
      <c r="A4" s="73" t="s">
        <v>2</v>
      </c>
      <c r="B4" s="71" t="s">
        <v>34</v>
      </c>
      <c r="C4" s="71"/>
      <c r="D4" s="71" t="s">
        <v>35</v>
      </c>
      <c r="E4" s="71"/>
      <c r="F4" s="71" t="s">
        <v>36</v>
      </c>
      <c r="G4" s="73" t="s">
        <v>37</v>
      </c>
      <c r="H4" s="74" t="s">
        <v>5</v>
      </c>
      <c r="I4" s="72" t="s">
        <v>6</v>
      </c>
      <c r="J4" s="72"/>
      <c r="K4" s="72"/>
      <c r="L4" s="72"/>
      <c r="M4" s="72"/>
      <c r="N4" s="72"/>
      <c r="O4" s="72"/>
      <c r="P4" s="72"/>
      <c r="Q4" s="71" t="s">
        <v>7</v>
      </c>
      <c r="R4" s="71"/>
      <c r="S4" s="71"/>
      <c r="T4" s="37"/>
    </row>
    <row r="5" spans="1:256" s="10" customFormat="1" ht="102.75" customHeight="1">
      <c r="A5" s="73"/>
      <c r="B5" s="38" t="s">
        <v>38</v>
      </c>
      <c r="C5" s="38" t="s">
        <v>39</v>
      </c>
      <c r="D5" s="38" t="s">
        <v>38</v>
      </c>
      <c r="E5" s="38" t="s">
        <v>39</v>
      </c>
      <c r="F5" s="71"/>
      <c r="G5" s="73"/>
      <c r="H5" s="74"/>
      <c r="I5" s="39" t="s">
        <v>40</v>
      </c>
      <c r="J5" s="39" t="s">
        <v>41</v>
      </c>
      <c r="K5" s="39" t="s">
        <v>12</v>
      </c>
      <c r="L5" s="39" t="s">
        <v>42</v>
      </c>
      <c r="M5" s="38" t="s">
        <v>14</v>
      </c>
      <c r="N5" s="39" t="s">
        <v>43</v>
      </c>
      <c r="O5" s="39" t="s">
        <v>44</v>
      </c>
      <c r="P5" s="40" t="s">
        <v>16</v>
      </c>
      <c r="Q5" s="38" t="s">
        <v>45</v>
      </c>
      <c r="R5" s="38" t="s">
        <v>18</v>
      </c>
      <c r="S5" s="38" t="s">
        <v>19</v>
      </c>
      <c r="T5" s="41" t="s">
        <v>46</v>
      </c>
    </row>
    <row r="6" spans="1:256" s="11" customFormat="1" ht="30" customHeight="1">
      <c r="A6" s="42" t="s">
        <v>22</v>
      </c>
      <c r="B6" s="45">
        <f t="shared" ref="B6:G6" si="0">SUM(B7+B12)</f>
        <v>2976</v>
      </c>
      <c r="C6" s="45">
        <f t="shared" si="0"/>
        <v>3</v>
      </c>
      <c r="D6" s="45">
        <f t="shared" si="0"/>
        <v>3578</v>
      </c>
      <c r="E6" s="45">
        <f t="shared" si="0"/>
        <v>3</v>
      </c>
      <c r="F6" s="45">
        <f t="shared" si="0"/>
        <v>11481050</v>
      </c>
      <c r="G6" s="45">
        <f t="shared" si="0"/>
        <v>12534550</v>
      </c>
      <c r="H6" s="45"/>
      <c r="I6" s="45">
        <f t="shared" ref="I6:T6" si="1">SUM(I7+I12)</f>
        <v>10177947.5</v>
      </c>
      <c r="J6" s="45">
        <f t="shared" si="1"/>
        <v>11140622.5</v>
      </c>
      <c r="K6" s="45">
        <f t="shared" si="1"/>
        <v>0</v>
      </c>
      <c r="L6" s="45">
        <f t="shared" si="1"/>
        <v>9032100</v>
      </c>
      <c r="M6" s="45">
        <f t="shared" si="1"/>
        <v>0</v>
      </c>
      <c r="N6" s="45">
        <f t="shared" si="1"/>
        <v>0</v>
      </c>
      <c r="O6" s="45">
        <f t="shared" si="1"/>
        <v>0</v>
      </c>
      <c r="P6" s="45">
        <f t="shared" si="1"/>
        <v>12286470</v>
      </c>
      <c r="Q6" s="45">
        <f t="shared" si="1"/>
        <v>11057823</v>
      </c>
      <c r="R6" s="45">
        <f t="shared" si="1"/>
        <v>4358957</v>
      </c>
      <c r="S6" s="45">
        <f t="shared" si="1"/>
        <v>6698866</v>
      </c>
      <c r="T6" s="45">
        <f t="shared" si="1"/>
        <v>1228647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s="12" customFormat="1" ht="24" customHeight="1">
      <c r="A7" s="43" t="s">
        <v>47</v>
      </c>
      <c r="B7" s="46">
        <f>SUM(B8:B11)</f>
        <v>2308</v>
      </c>
      <c r="C7" s="46">
        <v>1</v>
      </c>
      <c r="D7" s="46">
        <f>SUM(D8:D11)</f>
        <v>2654</v>
      </c>
      <c r="E7" s="46">
        <v>1</v>
      </c>
      <c r="F7" s="46">
        <f t="shared" ref="F7:F12" si="2">(B7+D7)/2*3500+(C7+E7)/2*3850</f>
        <v>8687350</v>
      </c>
      <c r="G7" s="46">
        <f t="shared" ref="G7:G12" si="3">D7*3500+E7*3850</f>
        <v>9292850</v>
      </c>
      <c r="H7" s="47">
        <v>0.85</v>
      </c>
      <c r="I7" s="46">
        <f t="shared" ref="I7:I12" si="4">F7*H7</f>
        <v>7384247.5</v>
      </c>
      <c r="J7" s="46">
        <f t="shared" ref="J7:J12" si="5">G7*H7</f>
        <v>7898922.5</v>
      </c>
      <c r="K7" s="48"/>
      <c r="L7" s="46">
        <v>7187600</v>
      </c>
      <c r="M7" s="46">
        <v>0</v>
      </c>
      <c r="N7" s="46">
        <v>0</v>
      </c>
      <c r="O7" s="46">
        <v>0</v>
      </c>
      <c r="P7" s="46">
        <f t="shared" ref="P7:P12" si="6">IF(I7+J7+K7-L7-M7-N7-O7&lt;0,0,I7+J7+K7-L7-M7-N7-O7)</f>
        <v>8095570</v>
      </c>
      <c r="Q7" s="46">
        <f>P7*0.9</f>
        <v>7286013</v>
      </c>
      <c r="R7" s="48">
        <v>2872122</v>
      </c>
      <c r="S7" s="46">
        <f>Q7-R7</f>
        <v>4413891</v>
      </c>
      <c r="T7" s="49">
        <f t="shared" ref="T7:T12" si="7">P7-Q7</f>
        <v>809557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s="12" customFormat="1" ht="24" customHeight="1">
      <c r="A8" s="44" t="s">
        <v>25</v>
      </c>
      <c r="B8" s="46">
        <v>1167</v>
      </c>
      <c r="C8" s="46">
        <v>1</v>
      </c>
      <c r="D8" s="46">
        <v>1548</v>
      </c>
      <c r="E8" s="46"/>
      <c r="F8" s="46">
        <f t="shared" si="2"/>
        <v>4753175</v>
      </c>
      <c r="G8" s="46">
        <f t="shared" si="3"/>
        <v>5418000</v>
      </c>
      <c r="H8" s="47">
        <v>0.85</v>
      </c>
      <c r="I8" s="46">
        <f t="shared" si="4"/>
        <v>4040198.75</v>
      </c>
      <c r="J8" s="46">
        <f t="shared" si="5"/>
        <v>4605300</v>
      </c>
      <c r="K8" s="48"/>
      <c r="L8" s="50">
        <v>3772300</v>
      </c>
      <c r="M8" s="46"/>
      <c r="N8" s="46"/>
      <c r="O8" s="46"/>
      <c r="P8" s="46">
        <f t="shared" si="6"/>
        <v>4873198.75</v>
      </c>
      <c r="Q8" s="46">
        <f>R8+S8</f>
        <v>4385879</v>
      </c>
      <c r="R8" s="48">
        <v>1728899</v>
      </c>
      <c r="S8" s="46">
        <v>2656980</v>
      </c>
      <c r="T8" s="49">
        <f t="shared" si="7"/>
        <v>487319.75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s="12" customFormat="1" ht="24" customHeight="1">
      <c r="A9" s="44" t="s">
        <v>26</v>
      </c>
      <c r="B9" s="46">
        <v>308</v>
      </c>
      <c r="C9" s="46"/>
      <c r="D9" s="46">
        <v>324</v>
      </c>
      <c r="E9" s="46"/>
      <c r="F9" s="46">
        <f t="shared" si="2"/>
        <v>1106000</v>
      </c>
      <c r="G9" s="46">
        <f t="shared" si="3"/>
        <v>1134000</v>
      </c>
      <c r="H9" s="47">
        <v>0.85</v>
      </c>
      <c r="I9" s="46">
        <f t="shared" si="4"/>
        <v>940100</v>
      </c>
      <c r="J9" s="46">
        <f t="shared" si="5"/>
        <v>963900</v>
      </c>
      <c r="K9" s="48"/>
      <c r="L9" s="50">
        <v>916300</v>
      </c>
      <c r="M9" s="46"/>
      <c r="N9" s="46"/>
      <c r="O9" s="46"/>
      <c r="P9" s="46">
        <f t="shared" si="6"/>
        <v>987700</v>
      </c>
      <c r="Q9" s="46">
        <f>R9+S9</f>
        <v>888930</v>
      </c>
      <c r="R9" s="48">
        <v>350413</v>
      </c>
      <c r="S9" s="46">
        <v>538517</v>
      </c>
      <c r="T9" s="49">
        <f t="shared" si="7"/>
        <v>98770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s="12" customFormat="1" ht="36.75" customHeight="1">
      <c r="A10" s="44" t="s">
        <v>27</v>
      </c>
      <c r="B10" s="46">
        <v>209</v>
      </c>
      <c r="C10" s="46"/>
      <c r="D10" s="46">
        <v>384</v>
      </c>
      <c r="E10" s="46">
        <v>1</v>
      </c>
      <c r="F10" s="46">
        <f t="shared" si="2"/>
        <v>1039675</v>
      </c>
      <c r="G10" s="46">
        <f t="shared" si="3"/>
        <v>1347850</v>
      </c>
      <c r="H10" s="47">
        <v>0.85</v>
      </c>
      <c r="I10" s="46">
        <f t="shared" si="4"/>
        <v>883723.75</v>
      </c>
      <c r="J10" s="46">
        <f t="shared" si="5"/>
        <v>1145672.5</v>
      </c>
      <c r="K10" s="48"/>
      <c r="L10" s="50">
        <v>624750</v>
      </c>
      <c r="M10" s="46"/>
      <c r="N10" s="46"/>
      <c r="O10" s="46"/>
      <c r="P10" s="46">
        <f t="shared" si="6"/>
        <v>1404646.25</v>
      </c>
      <c r="Q10" s="46">
        <f>R10+S10</f>
        <v>1264181</v>
      </c>
      <c r="R10" s="48">
        <v>498336</v>
      </c>
      <c r="S10" s="46">
        <v>765845</v>
      </c>
      <c r="T10" s="49">
        <f t="shared" si="7"/>
        <v>140465.25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s="12" customFormat="1" ht="38.25" customHeight="1">
      <c r="A11" s="44" t="s">
        <v>28</v>
      </c>
      <c r="B11" s="46">
        <v>624</v>
      </c>
      <c r="C11" s="46"/>
      <c r="D11" s="46">
        <v>398</v>
      </c>
      <c r="E11" s="46"/>
      <c r="F11" s="46">
        <f t="shared" si="2"/>
        <v>1788500</v>
      </c>
      <c r="G11" s="46">
        <f t="shared" si="3"/>
        <v>1393000</v>
      </c>
      <c r="H11" s="47">
        <v>0.85</v>
      </c>
      <c r="I11" s="46">
        <f t="shared" si="4"/>
        <v>1520225</v>
      </c>
      <c r="J11" s="46">
        <f t="shared" si="5"/>
        <v>1184050</v>
      </c>
      <c r="K11" s="48"/>
      <c r="L11" s="50">
        <v>1874250</v>
      </c>
      <c r="M11" s="46"/>
      <c r="N11" s="46"/>
      <c r="O11" s="46"/>
      <c r="P11" s="46">
        <f t="shared" si="6"/>
        <v>830025</v>
      </c>
      <c r="Q11" s="46">
        <f>R11+S11</f>
        <v>747023</v>
      </c>
      <c r="R11" s="48">
        <v>294474</v>
      </c>
      <c r="S11" s="46">
        <v>452549</v>
      </c>
      <c r="T11" s="49">
        <f t="shared" si="7"/>
        <v>83002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12" customFormat="1" ht="31.5" customHeight="1">
      <c r="A12" s="43" t="s">
        <v>29</v>
      </c>
      <c r="B12" s="51">
        <v>668</v>
      </c>
      <c r="C12" s="51">
        <v>2</v>
      </c>
      <c r="D12" s="51">
        <v>924</v>
      </c>
      <c r="E12" s="51">
        <v>2</v>
      </c>
      <c r="F12" s="46">
        <f t="shared" si="2"/>
        <v>2793700</v>
      </c>
      <c r="G12" s="46">
        <f t="shared" si="3"/>
        <v>3241700</v>
      </c>
      <c r="H12" s="47">
        <v>1</v>
      </c>
      <c r="I12" s="51">
        <f t="shared" si="4"/>
        <v>2793700</v>
      </c>
      <c r="J12" s="51">
        <f t="shared" si="5"/>
        <v>3241700</v>
      </c>
      <c r="K12" s="52"/>
      <c r="L12" s="51">
        <v>1844500</v>
      </c>
      <c r="M12" s="51">
        <v>0</v>
      </c>
      <c r="N12" s="51">
        <v>0</v>
      </c>
      <c r="O12" s="51">
        <v>0</v>
      </c>
      <c r="P12" s="51">
        <f t="shared" si="6"/>
        <v>4190900</v>
      </c>
      <c r="Q12" s="46">
        <f>R12+S12</f>
        <v>3771810</v>
      </c>
      <c r="R12" s="48">
        <v>1486835</v>
      </c>
      <c r="S12" s="51">
        <v>2284975</v>
      </c>
      <c r="T12" s="49">
        <f t="shared" si="7"/>
        <v>419090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11" customFormat="1" ht="30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</row>
    <row r="14" spans="1:256" s="12" customFormat="1" ht="21.9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</row>
    <row r="15" spans="1:256" s="11" customFormat="1" ht="30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</row>
    <row r="16" spans="1:256" s="12" customFormat="1" ht="21.9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</row>
    <row r="17" spans="1:236" s="11" customFormat="1" ht="30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</row>
    <row r="18" spans="1:236" s="12" customFormat="1" ht="21.9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</row>
  </sheetData>
  <mergeCells count="9">
    <mergeCell ref="A2:S2"/>
    <mergeCell ref="B4:C4"/>
    <mergeCell ref="D4:E4"/>
    <mergeCell ref="I4:P4"/>
    <mergeCell ref="Q4:S4"/>
    <mergeCell ref="A4:A5"/>
    <mergeCell ref="F4:F5"/>
    <mergeCell ref="G4:G5"/>
    <mergeCell ref="H4:H5"/>
  </mergeCells>
  <phoneticPr fontId="18" type="noConversion"/>
  <pageMargins left="0.37" right="0.28000000000000003" top="1" bottom="0.86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C18" sqref="C18"/>
    </sheetView>
  </sheetViews>
  <sheetFormatPr defaultColWidth="9" defaultRowHeight="13.5"/>
  <cols>
    <col min="1" max="1" width="25.75" customWidth="1"/>
    <col min="2" max="2" width="27.875" customWidth="1"/>
    <col min="3" max="3" width="34.125" customWidth="1"/>
    <col min="4" max="4" width="29.375" customWidth="1"/>
  </cols>
  <sheetData>
    <row r="1" spans="1:4">
      <c r="A1" t="s">
        <v>57</v>
      </c>
    </row>
    <row r="2" spans="1:4" ht="54" customHeight="1">
      <c r="A2" s="75" t="s">
        <v>60</v>
      </c>
      <c r="B2" s="75"/>
      <c r="C2" s="75"/>
      <c r="D2" s="75"/>
    </row>
    <row r="3" spans="1:4" ht="15.95" customHeight="1">
      <c r="A3" s="1"/>
      <c r="B3" s="2"/>
      <c r="C3" s="3"/>
      <c r="D3" s="4" t="s">
        <v>48</v>
      </c>
    </row>
    <row r="4" spans="1:4" ht="15.95" customHeight="1">
      <c r="A4" s="76" t="s">
        <v>49</v>
      </c>
      <c r="B4" s="76" t="s">
        <v>50</v>
      </c>
      <c r="C4" s="77" t="s">
        <v>51</v>
      </c>
      <c r="D4" s="79" t="s">
        <v>52</v>
      </c>
    </row>
    <row r="5" spans="1:4">
      <c r="A5" s="76"/>
      <c r="B5" s="76"/>
      <c r="C5" s="78"/>
      <c r="D5" s="80"/>
    </row>
    <row r="6" spans="1:4" ht="14.25">
      <c r="A6" s="6" t="s">
        <v>20</v>
      </c>
      <c r="B6" s="6" t="s">
        <v>21</v>
      </c>
      <c r="C6" s="7" t="s">
        <v>53</v>
      </c>
      <c r="D6" s="6" t="s">
        <v>54</v>
      </c>
    </row>
    <row r="7" spans="1:4" ht="18.75">
      <c r="A7" s="5" t="s">
        <v>22</v>
      </c>
      <c r="B7" s="6">
        <v>14</v>
      </c>
      <c r="C7" s="6">
        <v>8.4</v>
      </c>
      <c r="D7" s="6">
        <f>C7*0.9</f>
        <v>7.56</v>
      </c>
    </row>
    <row r="8" spans="1:4" ht="18.75">
      <c r="A8" s="8" t="s">
        <v>55</v>
      </c>
      <c r="B8" s="6">
        <v>3</v>
      </c>
      <c r="C8" s="6">
        <v>1.8</v>
      </c>
      <c r="D8" s="6">
        <f t="shared" ref="D8:D14" si="0">C8*0.9</f>
        <v>1.62</v>
      </c>
    </row>
    <row r="9" spans="1:4" ht="17.100000000000001" customHeight="1">
      <c r="A9" s="9" t="s">
        <v>56</v>
      </c>
      <c r="B9" s="6">
        <v>1</v>
      </c>
      <c r="C9" s="6">
        <v>0.6</v>
      </c>
      <c r="D9" s="6">
        <f t="shared" si="0"/>
        <v>0.54</v>
      </c>
    </row>
    <row r="10" spans="1:4" ht="17.100000000000001" customHeight="1">
      <c r="A10" s="9" t="s">
        <v>25</v>
      </c>
      <c r="B10" s="6">
        <v>2</v>
      </c>
      <c r="C10" s="6">
        <v>1.2</v>
      </c>
      <c r="D10" s="6">
        <f t="shared" si="0"/>
        <v>1.08</v>
      </c>
    </row>
    <row r="11" spans="1:4" ht="18.75">
      <c r="A11" s="8" t="s">
        <v>29</v>
      </c>
      <c r="B11" s="6">
        <v>1</v>
      </c>
      <c r="C11" s="6">
        <v>0.6</v>
      </c>
      <c r="D11" s="6">
        <f t="shared" si="0"/>
        <v>0.54</v>
      </c>
    </row>
    <row r="12" spans="1:4" ht="18.75">
      <c r="A12" s="8" t="s">
        <v>30</v>
      </c>
      <c r="B12" s="6">
        <v>3</v>
      </c>
      <c r="C12" s="6">
        <v>1.8</v>
      </c>
      <c r="D12" s="6">
        <f t="shared" si="0"/>
        <v>1.62</v>
      </c>
    </row>
    <row r="13" spans="1:4" ht="18.75">
      <c r="A13" s="8" t="s">
        <v>31</v>
      </c>
      <c r="B13" s="6">
        <v>5</v>
      </c>
      <c r="C13" s="6">
        <v>3</v>
      </c>
      <c r="D13" s="6">
        <f t="shared" si="0"/>
        <v>2.7</v>
      </c>
    </row>
    <row r="14" spans="1:4" ht="18.75">
      <c r="A14" s="8" t="s">
        <v>32</v>
      </c>
      <c r="B14" s="6">
        <v>2</v>
      </c>
      <c r="C14" s="6">
        <v>1.2</v>
      </c>
      <c r="D14" s="6">
        <f t="shared" si="0"/>
        <v>1.08</v>
      </c>
    </row>
  </sheetData>
  <mergeCells count="5">
    <mergeCell ref="A2:D2"/>
    <mergeCell ref="A4:A5"/>
    <mergeCell ref="B4:B5"/>
    <mergeCell ref="C4:C5"/>
    <mergeCell ref="D4:D5"/>
  </mergeCells>
  <phoneticPr fontId="18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助学金</vt:lpstr>
      <vt:lpstr>免学费 (校正)</vt:lpstr>
      <vt:lpstr>奖学金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ICBC</cp:lastModifiedBy>
  <cp:lastPrinted>2020-02-27T02:25:11Z</cp:lastPrinted>
  <dcterms:created xsi:type="dcterms:W3CDTF">2016-10-22T08:01:00Z</dcterms:created>
  <dcterms:modified xsi:type="dcterms:W3CDTF">2020-02-27T02:25:16Z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